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0表紙" sheetId="1" r:id="rId1"/>
    <sheet name="10表紙裏" sheetId="2" r:id="rId2"/>
    <sheet name="10-1" sheetId="3" r:id="rId3"/>
    <sheet name="10-2" sheetId="4" r:id="rId4"/>
    <sheet name="10-3" sheetId="5" r:id="rId5"/>
    <sheet name="10-4" sheetId="6" r:id="rId6"/>
    <sheet name="10-5" sheetId="7" r:id="rId7"/>
    <sheet name="10-6" sheetId="8" r:id="rId8"/>
    <sheet name="10-7" sheetId="9" r:id="rId9"/>
    <sheet name="10-8" sheetId="10" r:id="rId10"/>
    <sheet name="10-9" sheetId="11" r:id="rId11"/>
    <sheet name="10-10" sheetId="12" r:id="rId12"/>
    <sheet name="10-11" sheetId="13" r:id="rId13"/>
    <sheet name="10-12" sheetId="14" r:id="rId14"/>
    <sheet name="10-13" sheetId="15" r:id="rId15"/>
    <sheet name="10-14" sheetId="16" r:id="rId16"/>
    <sheet name="10-15" sheetId="17" r:id="rId17"/>
  </sheets>
  <definedNames>
    <definedName name="_xlnm.Print_Area" localSheetId="2">'10-1'!$A$1:$BK$60</definedName>
    <definedName name="_xlnm.Print_Area" localSheetId="11">'10-10'!$A$1:$Y$71</definedName>
    <definedName name="_xlnm.Print_Area" localSheetId="12">'10-11'!$A$1:$Y$41</definedName>
    <definedName name="_xlnm.Print_Area" localSheetId="13">'10-12'!$A$1:$Z$67</definedName>
    <definedName name="_xlnm.Print_Area" localSheetId="14">'10-13'!$A$1:$BK$43</definedName>
    <definedName name="_xlnm.Print_Area" localSheetId="15">'10-14'!$A$1:$BK$61</definedName>
    <definedName name="_xlnm.Print_Area" localSheetId="16">'10-15'!$A$1:$BK$58</definedName>
    <definedName name="_xlnm.Print_Area" localSheetId="3">'10-2'!$A$1:$Y$85</definedName>
    <definedName name="_xlnm.Print_Area" localSheetId="4">'10-3'!$A$1:$Y$71</definedName>
    <definedName name="_xlnm.Print_Area" localSheetId="5">'10-4'!$A$1:$Y$72</definedName>
    <definedName name="_xlnm.Print_Area" localSheetId="6">'10-5'!$A$1:$Y$32</definedName>
    <definedName name="_xlnm.Print_Area" localSheetId="7">'10-6'!$A$1:$Y$65</definedName>
    <definedName name="_xlnm.Print_Area" localSheetId="8">'10-7'!$A$1:$Y$16</definedName>
    <definedName name="_xlnm.Print_Area" localSheetId="9">'10-8'!$A$1:$Y$87</definedName>
    <definedName name="_xlnm.Print_Area" localSheetId="10">'10-9'!$A$1:$Z$69</definedName>
    <definedName name="_xlnm.Print_Area" localSheetId="0">'10表紙'!$A$1:$BK$48</definedName>
  </definedNames>
  <calcPr fullCalcOnLoad="1"/>
</workbook>
</file>

<file path=xl/sharedStrings.xml><?xml version="1.0" encoding="utf-8"?>
<sst xmlns="http://schemas.openxmlformats.org/spreadsheetml/2006/main" count="890" uniqueCount="593">
  <si>
    <t>10　財　　　　政</t>
  </si>
  <si>
    <t>白　紙　ペ　ー　ジ</t>
  </si>
  <si>
    <t>財　　　　　政　10- 1</t>
  </si>
  <si>
    <t>69　予　算　額　(当　初)　の　推　移</t>
  </si>
  <si>
    <t>(単位：金額千円)</t>
  </si>
  <si>
    <t>資料</t>
  </si>
  <si>
    <t>：</t>
  </si>
  <si>
    <t>企画部財政課</t>
  </si>
  <si>
    <t>年度</t>
  </si>
  <si>
    <t>平成</t>
  </si>
  <si>
    <t>総額</t>
  </si>
  <si>
    <t>一般会計</t>
  </si>
  <si>
    <t>特別会計</t>
  </si>
  <si>
    <t>国民健康</t>
  </si>
  <si>
    <t>保険事業</t>
  </si>
  <si>
    <t>会　　計</t>
  </si>
  <si>
    <t>介護保険
会　　計</t>
  </si>
  <si>
    <t>後期高齢者
医 療 会 計</t>
  </si>
  <si>
    <t>老人医療
会　　計</t>
  </si>
  <si>
    <t>用地会計</t>
  </si>
  <si>
    <t>公　　共</t>
  </si>
  <si>
    <t>駐 車 場</t>
  </si>
  <si>
    <t>学校給食
会　　計</t>
  </si>
  <si>
    <t>(各年度末現在)</t>
  </si>
  <si>
    <t>70　区　　有　　財　　産</t>
  </si>
  <si>
    <t>注</t>
  </si>
  <si>
    <t>公有財産は、行政財産、普通財産を合計した数値である。</t>
  </si>
  <si>
    <t>物品は、特別整理備品の取得金額の合計である。</t>
  </si>
  <si>
    <t>総務部経理用地課、会計管理室</t>
  </si>
  <si>
    <t>：</t>
  </si>
  <si>
    <t>公有財産</t>
  </si>
  <si>
    <t>有価証券</t>
  </si>
  <si>
    <t>物品</t>
  </si>
  <si>
    <t>債権</t>
  </si>
  <si>
    <t>基金</t>
  </si>
  <si>
    <t>万円</t>
  </si>
  <si>
    <t>㎡</t>
  </si>
  <si>
    <t>計</t>
  </si>
  <si>
    <t>土地</t>
  </si>
  <si>
    <t>建物</t>
  </si>
  <si>
    <t>価格</t>
  </si>
  <si>
    <t>面積</t>
  </si>
  <si>
    <t>10- 2　財　　　　　政</t>
  </si>
  <si>
    <t>71　平　成　24　年　度　一　般　</t>
  </si>
  <si>
    <t>科　　　目</t>
  </si>
  <si>
    <t>歳入</t>
  </si>
  <si>
    <t>予算額</t>
  </si>
  <si>
    <t>構成比</t>
  </si>
  <si>
    <t>対前年度比増加率</t>
  </si>
  <si>
    <t xml:space="preserve">千円 </t>
  </si>
  <si>
    <t>％　</t>
  </si>
  <si>
    <t>％　</t>
  </si>
  <si>
    <t>総額</t>
  </si>
  <si>
    <t>増加率算出用↓</t>
  </si>
  <si>
    <t>(平成23年度)</t>
  </si>
  <si>
    <t>特別区税</t>
  </si>
  <si>
    <t>特別区民税</t>
  </si>
  <si>
    <t>軽自動車税</t>
  </si>
  <si>
    <t>特別区たばこ税</t>
  </si>
  <si>
    <t>入湯税</t>
  </si>
  <si>
    <t>地方譲与税</t>
  </si>
  <si>
    <t>自動車重量譲与税</t>
  </si>
  <si>
    <t>地方揮発油譲与税</t>
  </si>
  <si>
    <t>利子割交付金</t>
  </si>
  <si>
    <t>配当割交付金</t>
  </si>
  <si>
    <t>株式等譲渡所得割交付金</t>
  </si>
  <si>
    <t>地方消費税交付金</t>
  </si>
  <si>
    <t>地方特例交付金</t>
  </si>
  <si>
    <t>特別区交付金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</si>
  <si>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</si>
  <si>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</si>
  <si>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</si>
  <si>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</si>
  <si>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</si>
  <si>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</si>
  <si>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</si>
  <si>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</si>
  <si>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</si>
  <si>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</si>
  <si>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</si>
  <si>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</si>
  <si>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</si>
  <si>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</si>
  <si>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</si>
  <si>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</si>
  <si>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</si>
  <si>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寄付金</t>
  </si>
  <si>
    <t>繰入金</t>
  </si>
  <si>
    <t>基金繰入金</t>
  </si>
  <si>
    <t>繰越金</t>
  </si>
  <si>
    <t>資料</t>
  </si>
  <si>
    <t>：</t>
  </si>
  <si>
    <t>企画部財政課</t>
  </si>
  <si>
    <t>諸収入</t>
  </si>
  <si>
    <t>延滞金加算金及び過料</t>
  </si>
  <si>
    <t>特別区預金利子</t>
  </si>
  <si>
    <t>貸付金元利収入</t>
  </si>
  <si>
    <t>受託事業収入</t>
  </si>
  <si>
    <t>雑入</t>
  </si>
  <si>
    <t>特別区債</t>
  </si>
  <si>
    <t>財　　　　　政　10- 3</t>
  </si>
  <si>
    <t>　会　計　予　算　額　(当　初)</t>
  </si>
  <si>
    <t>科　　　目</t>
  </si>
  <si>
    <t>歳出</t>
  </si>
  <si>
    <t>予算額</t>
  </si>
  <si>
    <t>構成比</t>
  </si>
  <si>
    <t>対前年度比増加率</t>
  </si>
  <si>
    <t>増加率算出用↓</t>
  </si>
  <si>
    <t>(平成23年度)</t>
  </si>
  <si>
    <t>千円　</t>
  </si>
  <si>
    <t>％　</t>
  </si>
  <si>
    <t>％　</t>
  </si>
  <si>
    <t>総額</t>
  </si>
  <si>
    <t>議会費</t>
  </si>
  <si>
    <t>総務費</t>
  </si>
  <si>
    <t>総務管理費</t>
  </si>
  <si>
    <t>選挙費</t>
  </si>
  <si>
    <t>統計調査費</t>
  </si>
  <si>
    <t>監査委員費</t>
  </si>
  <si>
    <t>区民費</t>
  </si>
  <si>
    <t>税務費</t>
  </si>
  <si>
    <t>国民年金費</t>
  </si>
  <si>
    <t>産業経済費</t>
  </si>
  <si>
    <t>商工生活経済費</t>
  </si>
  <si>
    <t>農業費</t>
  </si>
  <si>
    <t>地域文化費</t>
  </si>
  <si>
    <t>地域振興費</t>
  </si>
  <si>
    <t>文化・生涯学習費</t>
  </si>
  <si>
    <t>スポーツ振興費</t>
  </si>
  <si>
    <t>保健福祉費</t>
  </si>
  <si>
    <t>生活保護費</t>
  </si>
  <si>
    <t>保健衛生費</t>
  </si>
  <si>
    <t>環境費</t>
  </si>
  <si>
    <t>清掃リサイクル費</t>
  </si>
  <si>
    <t>都市整備費</t>
  </si>
  <si>
    <t>土木費</t>
  </si>
  <si>
    <t>土木管理費</t>
  </si>
  <si>
    <t>道路橋梁費</t>
  </si>
  <si>
    <t>公園費</t>
  </si>
  <si>
    <t>河川費</t>
  </si>
  <si>
    <t>交通対策費</t>
  </si>
  <si>
    <t>教育費</t>
  </si>
  <si>
    <t>教育総務費</t>
  </si>
  <si>
    <t>小学校費</t>
  </si>
  <si>
    <t>中学校費</t>
  </si>
  <si>
    <t>幼稚園費</t>
  </si>
  <si>
    <t>こども家庭費</t>
  </si>
  <si>
    <t>公債費</t>
  </si>
  <si>
    <t>諸支出金</t>
  </si>
  <si>
    <t>普通財産取得費</t>
  </si>
  <si>
    <t>財政積立金</t>
  </si>
  <si>
    <t>予備費</t>
  </si>
  <si>
    <t>10- 4　財　　　　　政</t>
  </si>
  <si>
    <t>72　平　成　24　年　度　特　別　</t>
  </si>
  <si>
    <t>歳入</t>
  </si>
  <si>
    <t>予算額</t>
  </si>
  <si>
    <t>構成比</t>
  </si>
  <si>
    <t>対前年度比増加率</t>
  </si>
  <si>
    <t>科　　　目</t>
  </si>
  <si>
    <t>千円　</t>
  </si>
  <si>
    <t>％　</t>
  </si>
  <si>
    <t>増加率算出用↓</t>
  </si>
  <si>
    <t>(平成23年度)</t>
  </si>
  <si>
    <t>国民健康保険事業会計</t>
  </si>
  <si>
    <t>国民健康保険料</t>
  </si>
  <si>
    <t>一部負担金</t>
  </si>
  <si>
    <t>使用料及び手数料</t>
  </si>
  <si>
    <t>手数料</t>
  </si>
  <si>
    <t>国庫支出金</t>
  </si>
  <si>
    <t>国庫負担金</t>
  </si>
  <si>
    <t>国庫補助金</t>
  </si>
  <si>
    <t>療養給付費交付金</t>
  </si>
  <si>
    <t>前期高齢者交付金</t>
  </si>
  <si>
    <t>都支出金</t>
  </si>
  <si>
    <t>都負担金</t>
  </si>
  <si>
    <t>都補助金</t>
  </si>
  <si>
    <t>共同事業交付金</t>
  </si>
  <si>
    <t>財産収入</t>
  </si>
  <si>
    <t>財産売払収入</t>
  </si>
  <si>
    <t>繰入金</t>
  </si>
  <si>
    <t>他会計繰入金</t>
  </si>
  <si>
    <t>繰越金</t>
  </si>
  <si>
    <t>諸収入</t>
  </si>
  <si>
    <t>延滞金加算金及び過料</t>
  </si>
  <si>
    <t>預金利子</t>
  </si>
  <si>
    <t>雑入</t>
  </si>
  <si>
    <t>介護保険会計</t>
  </si>
  <si>
    <t>保険事業勘定</t>
  </si>
  <si>
    <t>介護保険料</t>
  </si>
  <si>
    <t>支払基金交付金</t>
  </si>
  <si>
    <t>財産運用収入</t>
  </si>
  <si>
    <t>一般会計繰入金</t>
  </si>
  <si>
    <t>延滞金及び過料</t>
  </si>
  <si>
    <t>財政安定化基金支出金</t>
  </si>
  <si>
    <t>土地、建物、工作物の価格は、推定金額である。</t>
  </si>
  <si>
    <t>出資による
権　　　　　利</t>
  </si>
  <si>
    <t>財　　　　　政　10-13</t>
  </si>
  <si>
    <t>74　平 成 23 年 度 特 別 会 計 決 算 額 （つ づ き）</t>
  </si>
  <si>
    <t>科目</t>
  </si>
  <si>
    <t>歳出</t>
  </si>
  <si>
    <t>支出済額</t>
  </si>
  <si>
    <t>翌年度繰越額</t>
  </si>
  <si>
    <t>不用額</t>
  </si>
  <si>
    <t>執行率</t>
  </si>
  <si>
    <t>％</t>
  </si>
  <si>
    <t>円</t>
  </si>
  <si>
    <t>公共駐車場会計</t>
  </si>
  <si>
    <t>公共駐車場事業費</t>
  </si>
  <si>
    <t>公債費</t>
  </si>
  <si>
    <t>諸支出金</t>
  </si>
  <si>
    <t>他会計繰出金</t>
  </si>
  <si>
    <t>予備費</t>
  </si>
  <si>
    <t>学校給食会計</t>
  </si>
  <si>
    <t>75　特 別 区 税 調 定 額 お よ び 収 入 額</t>
  </si>
  <si>
    <t>年度</t>
  </si>
  <si>
    <t>予算現額</t>
  </si>
  <si>
    <t>調定額</t>
  </si>
  <si>
    <t>収入額</t>
  </si>
  <si>
    <t>不納欠損額</t>
  </si>
  <si>
    <t>未収入額</t>
  </si>
  <si>
    <t>平成</t>
  </si>
  <si>
    <t>資料</t>
  </si>
  <si>
    <t>：</t>
  </si>
  <si>
    <t>区民部税務課</t>
  </si>
  <si>
    <t>(単位：金額円)</t>
  </si>
  <si>
    <t>10-14　財　　　　　政</t>
  </si>
  <si>
    <t>76　税 目 別 特 別 区 税 調 定 額 お よ び 収 入 額</t>
  </si>
  <si>
    <t>(単位：金額千円)</t>
  </si>
  <si>
    <t>税目</t>
  </si>
  <si>
    <t>調定額</t>
  </si>
  <si>
    <t>収入額</t>
  </si>
  <si>
    <t>平成22年度</t>
  </si>
  <si>
    <t>平成23年度</t>
  </si>
  <si>
    <t>資料</t>
  </si>
  <si>
    <t>：</t>
  </si>
  <si>
    <t>区民部税務課</t>
  </si>
  <si>
    <t>総額</t>
  </si>
  <si>
    <t>特別区民税</t>
  </si>
  <si>
    <t>現年課税分</t>
  </si>
  <si>
    <t>滞納繰越分</t>
  </si>
  <si>
    <t>軽自動車税</t>
  </si>
  <si>
    <t>現年課税分</t>
  </si>
  <si>
    <t>特別区たばこ税</t>
  </si>
  <si>
    <t>入湯税</t>
  </si>
  <si>
    <t>77　課 税 標 準 額 段 階 別 特 別 区 民 税 額</t>
  </si>
  <si>
    <t>(平成24年７月１日現在)</t>
  </si>
  <si>
    <t>総所得(Ａ)に対する
課 税 標 準 額 の 段階</t>
  </si>
  <si>
    <t>納税義務者数</t>
  </si>
  <si>
    <t>所得金額</t>
  </si>
  <si>
    <t>所得割額</t>
  </si>
  <si>
    <t>総　　額
（Ａ＋Ｂ）</t>
  </si>
  <si>
    <t>総所得
（Ａ）</t>
  </si>
  <si>
    <t>分 離 課 税
所得（Ｂ）</t>
  </si>
  <si>
    <t>千円</t>
  </si>
  <si>
    <t>万円を</t>
  </si>
  <si>
    <t>超え</t>
  </si>
  <si>
    <t>万円</t>
  </si>
  <si>
    <t>以下</t>
  </si>
  <si>
    <t>〃</t>
  </si>
  <si>
    <t>万円を超える金額</t>
  </si>
  <si>
    <t>万円以下の金額</t>
  </si>
  <si>
    <t>総数</t>
  </si>
  <si>
    <t>注</t>
  </si>
  <si>
    <t>総所得(A)の内訳は、「総所得」「山林所得」「退職所得(総合課税分)」である。</t>
  </si>
  <si>
    <t>分離課税所得(B)の内訳は、「土地・建物等の長・短期譲渡所得」「株式等の譲渡所得等」「上場株式等の配当所得」</t>
  </si>
  <si>
    <t>「先物取引の雑所得」である。</t>
  </si>
  <si>
    <t>区民部税務課</t>
  </si>
  <si>
    <t>財　　　　　政　10- 15</t>
  </si>
  <si>
    <t>78　税 目 別 都 税 調 定 額 お よ び 収 入 額</t>
  </si>
  <si>
    <t>(単位：金額千円)</t>
  </si>
  <si>
    <t>税目</t>
  </si>
  <si>
    <t>調定額</t>
  </si>
  <si>
    <t>収入額</t>
  </si>
  <si>
    <t>平成22年度</t>
  </si>
  <si>
    <t>平成23年度</t>
  </si>
  <si>
    <t>総数</t>
  </si>
  <si>
    <t>注</t>
  </si>
  <si>
    <t>：</t>
  </si>
  <si>
    <t>数値は、練馬都税事務所扱いの都税に限る。</t>
  </si>
  <si>
    <t>資料</t>
  </si>
  <si>
    <t>：</t>
  </si>
  <si>
    <t>練馬都税事務所</t>
  </si>
  <si>
    <t>都民税(個人)</t>
  </si>
  <si>
    <t xml:space="preserve"> 　〃　 　(法人)</t>
  </si>
  <si>
    <t>事業税(個人)</t>
  </si>
  <si>
    <t>不動産取得税</t>
  </si>
  <si>
    <t>特別地方消費税</t>
  </si>
  <si>
    <t>自動車税</t>
  </si>
  <si>
    <t>固定資産税(土地・家屋)</t>
  </si>
  <si>
    <t>固定資産税( 償却資産 )</t>
  </si>
  <si>
    <t>特別土地保有税</t>
  </si>
  <si>
    <t>自動車取得税</t>
  </si>
  <si>
    <t>軽油引取税</t>
  </si>
  <si>
    <t>事業所税</t>
  </si>
  <si>
    <t>都市計画税</t>
  </si>
  <si>
    <t>滞納繰越分</t>
  </si>
  <si>
    <t>79　税 目 別 国 税 徴 収 決 定 済 額 お よ び 収 納 額</t>
  </si>
  <si>
    <t>徴収決定済額</t>
  </si>
  <si>
    <t>収納済額</t>
  </si>
  <si>
    <t>平成21年度</t>
  </si>
  <si>
    <t>源泉所得税</t>
  </si>
  <si>
    <t>申告所得税</t>
  </si>
  <si>
    <t>法人税</t>
  </si>
  <si>
    <t>相続税</t>
  </si>
  <si>
    <t>消費税(旧消費税　３％)</t>
  </si>
  <si>
    <t>消費税および地方消費税</t>
  </si>
  <si>
    <t>酒税</t>
  </si>
  <si>
    <t>たばこおよびたばこ特別税</t>
  </si>
  <si>
    <t>揮発油税および地方道路税</t>
  </si>
  <si>
    <t>その他</t>
  </si>
  <si>
    <t>表の計数は単位未満を四捨五入しているため、総額と係数の合計が一致しない場合がある。</t>
  </si>
  <si>
    <t>「その他」は、地価税、たばこ税、石油税、石油石炭税、旧税、電源開発促進税、石油ガス税、自動車重量税、航空機燃料税、</t>
  </si>
  <si>
    <t>印紙収入の合計である。</t>
  </si>
  <si>
    <t>東京国税局</t>
  </si>
  <si>
    <t>サービス事業勘定</t>
  </si>
  <si>
    <t>サービス収入</t>
  </si>
  <si>
    <t>保険給付費収入</t>
  </si>
  <si>
    <t>財　　　　　政　10- 5</t>
  </si>
  <si>
    <t>　会　計　予　算　額　（当　初）</t>
  </si>
  <si>
    <t>科目</t>
  </si>
  <si>
    <t>歳入</t>
  </si>
  <si>
    <t>予算額</t>
  </si>
  <si>
    <t>構成比</t>
  </si>
  <si>
    <t>対前年度比増加率</t>
  </si>
  <si>
    <t>千円　</t>
  </si>
  <si>
    <t>％　</t>
  </si>
  <si>
    <t>後期高齢者医療会計</t>
  </si>
  <si>
    <t>後期高齢者医療保険料</t>
  </si>
  <si>
    <t>使用料及び手数料</t>
  </si>
  <si>
    <t>手数料</t>
  </si>
  <si>
    <t>広域連合支出金</t>
  </si>
  <si>
    <t>広域連合委託金</t>
  </si>
  <si>
    <t>繰入金</t>
  </si>
  <si>
    <t>他会計繰入金</t>
  </si>
  <si>
    <t>繰越金</t>
  </si>
  <si>
    <t>諸収入</t>
  </si>
  <si>
    <t>延滞金及び過料</t>
  </si>
  <si>
    <t>償還金及び還付加算金</t>
  </si>
  <si>
    <t>預金利子</t>
  </si>
  <si>
    <t>雑入</t>
  </si>
  <si>
    <t>公共駐車場会計</t>
  </si>
  <si>
    <t>10- 6　財　　　　　政</t>
  </si>
  <si>
    <t>72　平　成　24　年　度　特　別　</t>
  </si>
  <si>
    <t>歳出</t>
  </si>
  <si>
    <t>対前年度比増加率</t>
  </si>
  <si>
    <t>％　</t>
  </si>
  <si>
    <t>国民健康保険事業会計</t>
  </si>
  <si>
    <t>総務費</t>
  </si>
  <si>
    <t>総務管理費</t>
  </si>
  <si>
    <t>保険給付費</t>
  </si>
  <si>
    <t>療養諸費</t>
  </si>
  <si>
    <t>高額療養費</t>
  </si>
  <si>
    <t>移送費</t>
  </si>
  <si>
    <t>出産育児諸費</t>
  </si>
  <si>
    <t>葬祭費</t>
  </si>
  <si>
    <t>結核・精神医療給付金</t>
  </si>
  <si>
    <t>後期高齢者支援金等</t>
  </si>
  <si>
    <t>前期高齢者納付金等</t>
  </si>
  <si>
    <t>老人保健拠出金</t>
  </si>
  <si>
    <t>介護納付金</t>
  </si>
  <si>
    <t>共同事業拠出金</t>
  </si>
  <si>
    <t>保健事業費</t>
  </si>
  <si>
    <t>特定健康診査等事業費</t>
  </si>
  <si>
    <t>諸支出金</t>
  </si>
  <si>
    <t>償還金及び還付金</t>
  </si>
  <si>
    <t>公債費</t>
  </si>
  <si>
    <t>予備費</t>
  </si>
  <si>
    <t>介護保険会計</t>
  </si>
  <si>
    <t>財政安定化基金拠出金</t>
  </si>
  <si>
    <t>地域支援事業費</t>
  </si>
  <si>
    <t>基金積立金</t>
  </si>
  <si>
    <t>サービス事業勘定</t>
  </si>
  <si>
    <t>サービス事業費</t>
  </si>
  <si>
    <t>広域連合拠出金</t>
  </si>
  <si>
    <t>財　　　　　政　10- 7</t>
  </si>
  <si>
    <t>　会　計　予　算　額（当　初）（つづき）</t>
  </si>
  <si>
    <t>科目</t>
  </si>
  <si>
    <t>歳出</t>
  </si>
  <si>
    <t>予算額</t>
  </si>
  <si>
    <t>構成比</t>
  </si>
  <si>
    <t>対前年度比増加率</t>
  </si>
  <si>
    <t>％　</t>
  </si>
  <si>
    <t>千円　</t>
  </si>
  <si>
    <t>％　</t>
  </si>
  <si>
    <t>公共駐車場会計</t>
  </si>
  <si>
    <t>公共駐車場事業費</t>
  </si>
  <si>
    <t>公債費</t>
  </si>
  <si>
    <t>予備費</t>
  </si>
  <si>
    <t>10- 8　財　　　　　政</t>
  </si>
  <si>
    <t>73　平　成　23　年　度　一　</t>
  </si>
  <si>
    <t>歳入</t>
  </si>
  <si>
    <t>予算現額</t>
  </si>
  <si>
    <t>調定額</t>
  </si>
  <si>
    <t>収入済額</t>
  </si>
  <si>
    <t>収入率</t>
  </si>
  <si>
    <t>％　</t>
  </si>
  <si>
    <t>円　</t>
  </si>
  <si>
    <t>会計管理室</t>
  </si>
  <si>
    <t>総数</t>
  </si>
  <si>
    <t>特別区税</t>
  </si>
  <si>
    <t>特別区民税</t>
  </si>
  <si>
    <t>軽自動車税</t>
  </si>
  <si>
    <t>特別区たばこ税</t>
  </si>
  <si>
    <t>入湯税</t>
  </si>
  <si>
    <t>地方譲与税</t>
  </si>
  <si>
    <t>自動車重量譲与税</t>
  </si>
  <si>
    <t>地方揮発油譲与税</t>
  </si>
  <si>
    <t>地方道路譲与税</t>
  </si>
  <si>
    <t>利子割交付金</t>
  </si>
  <si>
    <t>配当割交付金</t>
  </si>
  <si>
    <t>株式等譲渡所得割交付金</t>
  </si>
  <si>
    <t>地方消費税交付金</t>
  </si>
  <si>
    <t>自動車取得税交付金</t>
  </si>
  <si>
    <t>地方特例交付金</t>
  </si>
  <si>
    <t>特別区交付金</t>
  </si>
  <si>
    <t>特別区財政調整交付金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</si>
  <si>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</si>
  <si>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</si>
  <si>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</si>
  <si>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</si>
  <si>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</si>
  <si>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</si>
  <si>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</si>
  <si>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</si>
  <si>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</si>
  <si>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</si>
  <si>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</si>
  <si>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</si>
  <si>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</si>
  <si>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</si>
  <si>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</si>
  <si>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</si>
  <si>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</si>
  <si>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寄付金</t>
  </si>
  <si>
    <t>繰入金</t>
  </si>
  <si>
    <t>他会計繰入金</t>
  </si>
  <si>
    <t>基金繰入金</t>
  </si>
  <si>
    <t>繰越金</t>
  </si>
  <si>
    <t>諸収入</t>
  </si>
  <si>
    <t>延滞金加算金及び過料</t>
  </si>
  <si>
    <t>特別区預金利子</t>
  </si>
  <si>
    <t>貸付金元利収入</t>
  </si>
  <si>
    <t>受託事業収入</t>
  </si>
  <si>
    <t>雑入</t>
  </si>
  <si>
    <t>特別区債</t>
  </si>
  <si>
    <t>特別区債</t>
  </si>
  <si>
    <t>財　　　　　政　10- 9</t>
  </si>
  <si>
    <t>　般　会　計　決　算　額</t>
  </si>
  <si>
    <t>工作物等</t>
  </si>
  <si>
    <t>支出済額</t>
  </si>
  <si>
    <t>翌年度繰越額</t>
  </si>
  <si>
    <t>不用額</t>
  </si>
  <si>
    <t>執行率</t>
  </si>
  <si>
    <t>％　</t>
  </si>
  <si>
    <t>総額</t>
  </si>
  <si>
    <t>議会費</t>
  </si>
  <si>
    <t>総務費</t>
  </si>
  <si>
    <t>総務管理費</t>
  </si>
  <si>
    <t>選挙費</t>
  </si>
  <si>
    <t>統計調査費</t>
  </si>
  <si>
    <t>監査委員費</t>
  </si>
  <si>
    <t>区民費</t>
  </si>
  <si>
    <t>税務費</t>
  </si>
  <si>
    <t>国民年金費</t>
  </si>
  <si>
    <t>産業地域振興費</t>
  </si>
  <si>
    <t>商工生活経済費</t>
  </si>
  <si>
    <t>地域振興費</t>
  </si>
  <si>
    <t>農業費</t>
  </si>
  <si>
    <t>保健福祉費</t>
  </si>
  <si>
    <t>生活保護費</t>
  </si>
  <si>
    <t>保健衛生費</t>
  </si>
  <si>
    <t>児童青少年費</t>
  </si>
  <si>
    <t>環境費</t>
  </si>
  <si>
    <t>清掃リサイクル費</t>
  </si>
  <si>
    <t>都市整備費</t>
  </si>
  <si>
    <t>土木費</t>
  </si>
  <si>
    <t>土木管理費</t>
  </si>
  <si>
    <t>道路橋梁費</t>
  </si>
  <si>
    <t>公園費</t>
  </si>
  <si>
    <t>河川費</t>
  </si>
  <si>
    <t>交通対策費</t>
  </si>
  <si>
    <t>教育費</t>
  </si>
  <si>
    <t>教育総務費</t>
  </si>
  <si>
    <t>小学校費</t>
  </si>
  <si>
    <t>中学校費</t>
  </si>
  <si>
    <t>幼稚園費</t>
  </si>
  <si>
    <t>生涯学習費</t>
  </si>
  <si>
    <t>スポーツ振興費</t>
  </si>
  <si>
    <t>普通財産取得費</t>
  </si>
  <si>
    <t>財政積立金</t>
  </si>
  <si>
    <t>10- 10　財　　　　　政</t>
  </si>
  <si>
    <t>74　平　成　23　年　度　特　</t>
  </si>
  <si>
    <t>科目</t>
  </si>
  <si>
    <t>歳入</t>
  </si>
  <si>
    <t>予算現額</t>
  </si>
  <si>
    <t>調定額</t>
  </si>
  <si>
    <t>収入済額</t>
  </si>
  <si>
    <t>収入率</t>
  </si>
  <si>
    <t>円　</t>
  </si>
  <si>
    <t>％　</t>
  </si>
  <si>
    <t>国民健康保険事業会計</t>
  </si>
  <si>
    <t>国民健康保険料</t>
  </si>
  <si>
    <t>一部負担金</t>
  </si>
  <si>
    <t>使用料及び手数料</t>
  </si>
  <si>
    <t>手数料</t>
  </si>
  <si>
    <t>国庫支出金</t>
  </si>
  <si>
    <t>国庫負担金</t>
  </si>
  <si>
    <t>国庫補助金</t>
  </si>
  <si>
    <t>療養給付費交付金</t>
  </si>
  <si>
    <t>前期高齢者交付金</t>
  </si>
  <si>
    <t>都支出金</t>
  </si>
  <si>
    <t>都負担金</t>
  </si>
  <si>
    <t>都補助金</t>
  </si>
  <si>
    <t>共同事業交付金</t>
  </si>
  <si>
    <t>財産収入</t>
  </si>
  <si>
    <t>財産売払収入</t>
  </si>
  <si>
    <t>繰入金</t>
  </si>
  <si>
    <t>他会計繰入金</t>
  </si>
  <si>
    <t>繰越金</t>
  </si>
  <si>
    <t>諸収入</t>
  </si>
  <si>
    <t>延滞金加算金及び過料</t>
  </si>
  <si>
    <t>預金利子</t>
  </si>
  <si>
    <t>雑入</t>
  </si>
  <si>
    <t>介護保険会計</t>
  </si>
  <si>
    <t>保険事業勘定</t>
  </si>
  <si>
    <t>介護保険料</t>
  </si>
  <si>
    <t>支払基金交付金</t>
  </si>
  <si>
    <t>財産運用収入</t>
  </si>
  <si>
    <t>一般会計繰入金</t>
  </si>
  <si>
    <t>基金繰入金</t>
  </si>
  <si>
    <t>延滞金及び過料</t>
  </si>
  <si>
    <t>サービス事業勘定</t>
  </si>
  <si>
    <t>サービス収入</t>
  </si>
  <si>
    <t>保険給付費収入</t>
  </si>
  <si>
    <t>財　　　　　政　10- 11</t>
  </si>
  <si>
    <t>　別　会　計　決　算　額</t>
  </si>
  <si>
    <t>％　</t>
  </si>
  <si>
    <t>後期高齢者医療会計</t>
  </si>
  <si>
    <t>後期高齢者医療保険料</t>
  </si>
  <si>
    <t>広域連合支出金</t>
  </si>
  <si>
    <t>広域連合委託金</t>
  </si>
  <si>
    <t>償還金及び還付加算金</t>
  </si>
  <si>
    <t>公共駐車場会計</t>
  </si>
  <si>
    <t>使用料</t>
  </si>
  <si>
    <t>学校給食会計</t>
  </si>
  <si>
    <t>10- 12　財　　　　　政</t>
  </si>
  <si>
    <t>74　平 成 23 年 度 特 別 会 計 決 算 額（つ づ き）</t>
  </si>
  <si>
    <t>科目</t>
  </si>
  <si>
    <t>歳出</t>
  </si>
  <si>
    <t>予算現額</t>
  </si>
  <si>
    <t>支出済額</t>
  </si>
  <si>
    <t>翌年度繰越額</t>
  </si>
  <si>
    <t>不用額</t>
  </si>
  <si>
    <t>執行率</t>
  </si>
  <si>
    <t>円　</t>
  </si>
  <si>
    <t>円</t>
  </si>
  <si>
    <t>％　</t>
  </si>
  <si>
    <t>国民健康保険事業会計</t>
  </si>
  <si>
    <t>総務費</t>
  </si>
  <si>
    <t>総務管理費</t>
  </si>
  <si>
    <t>保険給付費</t>
  </si>
  <si>
    <t>療養諸費</t>
  </si>
  <si>
    <t>高額療養費</t>
  </si>
  <si>
    <t>移送費</t>
  </si>
  <si>
    <t>出産育児諸費</t>
  </si>
  <si>
    <t>葬祭費</t>
  </si>
  <si>
    <t>結核・精神医療給付金</t>
  </si>
  <si>
    <t>後期高齢者支援金等</t>
  </si>
  <si>
    <t>前期高齢者納付金等</t>
  </si>
  <si>
    <t>老人保健拠出金</t>
  </si>
  <si>
    <t>介護納付金</t>
  </si>
  <si>
    <t>共同事業拠出金</t>
  </si>
  <si>
    <t>保健事業費</t>
  </si>
  <si>
    <t>特定健康診査等事業費</t>
  </si>
  <si>
    <t>諸支出金</t>
  </si>
  <si>
    <t>償還金及び還付金</t>
  </si>
  <si>
    <t>公債費</t>
  </si>
  <si>
    <t>予備費</t>
  </si>
  <si>
    <t>介護保険会計</t>
  </si>
  <si>
    <t>財政安定化基金拠出金</t>
  </si>
  <si>
    <t>地域支援事業費</t>
  </si>
  <si>
    <t>基金積立金</t>
  </si>
  <si>
    <t>臨時特例給付費</t>
  </si>
  <si>
    <t>サービス事業勘定</t>
  </si>
  <si>
    <t>サービス事業費</t>
  </si>
  <si>
    <t>後期高齢者医療会計</t>
  </si>
  <si>
    <t>広域連合拠出金</t>
  </si>
  <si>
    <t>他会計繰出金</t>
  </si>
  <si>
    <t>保険事業勘定</t>
  </si>
  <si>
    <t>諸支出金</t>
  </si>
  <si>
    <t>保険事業勘定</t>
  </si>
  <si>
    <t>特別区財政調整交付金</t>
  </si>
  <si>
    <t>自動車取得税交付金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</si>
</sst>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\ ;&quot;△&quot;#,##0\ ;&quot;－ &quot;"/>
    <numFmt numFmtId="178" formatCode="0.0%"/>
    <numFmt numFmtId="179" formatCode="##0.0\ ;&quot;△ &quot;??0.0"/>
    <numFmt numFmtId="180" formatCode="##0.0\ ;&quot;△ &quot;??0.0\ ;&quot;－ &quot;@"/>
    <numFmt numFmtId="181" formatCode="#,##0.0_);\(#,##0.0\)"/>
    <numFmt numFmtId="182" formatCode="0_ "/>
    <numFmt numFmtId="183" formatCode="#,##0_ "/>
    <numFmt numFmtId="184" formatCode="#,##0\ ;&quot;△ &quot;#,##0\ ;&quot;－ &quot;"/>
    <numFmt numFmtId="185" formatCode="##,##0;&quot;△&quot;##,##0;&quot;－&quot;"/>
    <numFmt numFmtId="186" formatCode="0.0_ "/>
    <numFmt numFmtId="187" formatCode="##0.0\ ;&quot;△&quot;??0.0"/>
    <numFmt numFmtId="188" formatCode="##0.0\ ;&quot;△ &quot;??0.0\ ;&quot;－ &quot;"/>
    <numFmt numFmtId="189" formatCode="#,##0.0;&quot;△ &quot;#,##0.0"/>
    <numFmt numFmtId="190" formatCode="#,##0.0;&quot;△ &quot;#,##0.0;&quot;－ &quot;"/>
    <numFmt numFmtId="191" formatCode="#,##0.0\ ;&quot;△ &quot;#,##0.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ゴシック"/>
      <family val="3"/>
    </font>
    <font>
      <sz val="9"/>
      <color indexed="10"/>
      <name val="ＭＳ 明朝"/>
      <family val="1"/>
    </font>
    <font>
      <sz val="36"/>
      <color indexed="8"/>
      <name val="ＭＳ 明朝"/>
      <family val="1"/>
    </font>
    <font>
      <sz val="26"/>
      <color indexed="8"/>
      <name val="ＭＳ 明朝"/>
      <family val="1"/>
    </font>
    <font>
      <sz val="13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.5"/>
      <color theme="1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9"/>
      <color theme="1"/>
      <name val="ＭＳ ゴシック"/>
      <family val="3"/>
    </font>
    <font>
      <sz val="9"/>
      <color rgb="FFFF0000"/>
      <name val="ＭＳ 明朝"/>
      <family val="1"/>
    </font>
    <font>
      <sz val="36"/>
      <color theme="1"/>
      <name val="ＭＳ 明朝"/>
      <family val="1"/>
    </font>
    <font>
      <sz val="26"/>
      <color theme="1"/>
      <name val="ＭＳ 明朝"/>
      <family val="1"/>
    </font>
    <font>
      <sz val="13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177" fontId="50" fillId="0" borderId="0" xfId="0" applyNumberFormat="1" applyFont="1" applyAlignment="1">
      <alignment vertical="center"/>
    </xf>
    <xf numFmtId="177" fontId="52" fillId="0" borderId="0" xfId="0" applyNumberFormat="1" applyFont="1" applyAlignment="1">
      <alignment vertical="center"/>
    </xf>
    <xf numFmtId="177" fontId="50" fillId="0" borderId="0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 horizontal="left" vertical="center"/>
    </xf>
    <xf numFmtId="179" fontId="52" fillId="0" borderId="0" xfId="0" applyNumberFormat="1" applyFont="1" applyAlignment="1">
      <alignment vertical="center"/>
    </xf>
    <xf numFmtId="179" fontId="50" fillId="0" borderId="0" xfId="0" applyNumberFormat="1" applyFont="1" applyAlignment="1">
      <alignment vertical="center"/>
    </xf>
    <xf numFmtId="177" fontId="50" fillId="0" borderId="0" xfId="0" applyNumberFormat="1" applyFont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/>
    </xf>
    <xf numFmtId="177" fontId="53" fillId="33" borderId="0" xfId="0" applyNumberFormat="1" applyFont="1" applyFill="1" applyAlignment="1">
      <alignment vertical="center"/>
    </xf>
    <xf numFmtId="177" fontId="53" fillId="0" borderId="0" xfId="0" applyNumberFormat="1" applyFont="1" applyAlignment="1">
      <alignment vertical="center"/>
    </xf>
    <xf numFmtId="180" fontId="52" fillId="0" borderId="0" xfId="0" applyNumberFormat="1" applyFont="1" applyAlignment="1">
      <alignment vertical="center"/>
    </xf>
    <xf numFmtId="179" fontId="52" fillId="0" borderId="0" xfId="0" applyNumberFormat="1" applyFont="1" applyAlignment="1">
      <alignment horizontal="right" vertical="center"/>
    </xf>
    <xf numFmtId="180" fontId="52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/>
    </xf>
    <xf numFmtId="0" fontId="53" fillId="0" borderId="0" xfId="0" applyFont="1" applyFill="1" applyBorder="1" applyAlignment="1">
      <alignment horizontal="distributed" vertical="center"/>
    </xf>
    <xf numFmtId="0" fontId="53" fillId="0" borderId="0" xfId="0" applyFont="1" applyFill="1" applyBorder="1" applyAlignment="1">
      <alignment horizontal="right" vertical="center"/>
    </xf>
    <xf numFmtId="0" fontId="39" fillId="0" borderId="0" xfId="0" applyFont="1" applyAlignment="1">
      <alignment/>
    </xf>
    <xf numFmtId="0" fontId="53" fillId="0" borderId="0" xfId="0" applyFont="1" applyAlignment="1">
      <alignment vertical="center"/>
    </xf>
    <xf numFmtId="177" fontId="50" fillId="0" borderId="0" xfId="0" applyNumberFormat="1" applyFont="1" applyAlignment="1">
      <alignment vertical="center"/>
    </xf>
    <xf numFmtId="177" fontId="52" fillId="0" borderId="0" xfId="0" applyNumberFormat="1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180" fontId="50" fillId="0" borderId="0" xfId="0" applyNumberFormat="1" applyFont="1" applyAlignment="1">
      <alignment vertical="center"/>
    </xf>
    <xf numFmtId="177" fontId="50" fillId="0" borderId="0" xfId="0" applyNumberFormat="1" applyFont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0" fillId="0" borderId="0" xfId="0" applyFont="1" applyAlignment="1">
      <alignment horizontal="center" vertical="center"/>
    </xf>
    <xf numFmtId="177" fontId="5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distributed" vertical="center"/>
    </xf>
    <xf numFmtId="0" fontId="52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51" fillId="0" borderId="0" xfId="0" applyFont="1" applyBorder="1" applyAlignment="1">
      <alignment horizontal="distributed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distributed"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177" fontId="50" fillId="0" borderId="0" xfId="0" applyNumberFormat="1" applyFont="1" applyAlignment="1">
      <alignment vertical="center"/>
    </xf>
    <xf numFmtId="177" fontId="52" fillId="0" borderId="0" xfId="0" applyNumberFormat="1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distributed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distributed" vertical="center"/>
    </xf>
    <xf numFmtId="186" fontId="50" fillId="0" borderId="0" xfId="0" applyNumberFormat="1" applyFont="1" applyAlignment="1">
      <alignment vertical="center"/>
    </xf>
    <xf numFmtId="186" fontId="52" fillId="0" borderId="0" xfId="0" applyNumberFormat="1" applyFont="1" applyAlignment="1">
      <alignment vertical="center"/>
    </xf>
    <xf numFmtId="184" fontId="52" fillId="0" borderId="0" xfId="0" applyNumberFormat="1" applyFont="1" applyAlignment="1">
      <alignment vertical="center"/>
    </xf>
    <xf numFmtId="188" fontId="52" fillId="0" borderId="0" xfId="0" applyNumberFormat="1" applyFont="1" applyAlignment="1">
      <alignment vertical="center"/>
    </xf>
    <xf numFmtId="188" fontId="50" fillId="0" borderId="0" xfId="0" applyNumberFormat="1" applyFont="1" applyAlignment="1">
      <alignment vertical="center"/>
    </xf>
    <xf numFmtId="184" fontId="50" fillId="0" borderId="0" xfId="0" applyNumberFormat="1" applyFont="1" applyAlignment="1">
      <alignment vertical="center"/>
    </xf>
    <xf numFmtId="0" fontId="50" fillId="0" borderId="0" xfId="0" applyFont="1" applyAlignment="1">
      <alignment/>
    </xf>
    <xf numFmtId="184" fontId="53" fillId="33" borderId="0" xfId="0" applyNumberFormat="1" applyFont="1" applyFill="1" applyAlignment="1">
      <alignment vertical="center"/>
    </xf>
    <xf numFmtId="184" fontId="53" fillId="0" borderId="0" xfId="0" applyNumberFormat="1" applyFont="1" applyAlignment="1">
      <alignment vertical="center"/>
    </xf>
    <xf numFmtId="191" fontId="50" fillId="0" borderId="0" xfId="0" applyNumberFormat="1" applyFont="1" applyAlignment="1">
      <alignment vertical="center"/>
    </xf>
    <xf numFmtId="187" fontId="52" fillId="0" borderId="0" xfId="0" applyNumberFormat="1" applyFont="1" applyAlignment="1">
      <alignment vertical="center"/>
    </xf>
    <xf numFmtId="187" fontId="50" fillId="0" borderId="0" xfId="0" applyNumberFormat="1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distributed" vertical="center"/>
    </xf>
    <xf numFmtId="0" fontId="50" fillId="0" borderId="0" xfId="0" applyFont="1" applyAlignment="1">
      <alignment horizontal="distributed" vertical="center"/>
    </xf>
    <xf numFmtId="177" fontId="50" fillId="0" borderId="0" xfId="0" applyNumberFormat="1" applyFont="1" applyBorder="1" applyAlignment="1">
      <alignment vertical="center"/>
    </xf>
    <xf numFmtId="180" fontId="50" fillId="0" borderId="0" xfId="0" applyNumberFormat="1" applyFont="1" applyAlignment="1">
      <alignment horizontal="right" vertical="center"/>
    </xf>
    <xf numFmtId="177" fontId="50" fillId="0" borderId="0" xfId="0" applyNumberFormat="1" applyFont="1" applyAlignment="1">
      <alignment horizontal="righ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0" fillId="0" borderId="17" xfId="0" applyFont="1" applyBorder="1" applyAlignment="1">
      <alignment horizontal="distributed" vertical="center"/>
    </xf>
    <xf numFmtId="0" fontId="50" fillId="0" borderId="18" xfId="0" applyFont="1" applyBorder="1" applyAlignment="1">
      <alignment horizontal="distributed" vertical="center"/>
    </xf>
    <xf numFmtId="177" fontId="50" fillId="0" borderId="10" xfId="0" applyNumberFormat="1" applyFont="1" applyBorder="1" applyAlignment="1">
      <alignment vertical="center"/>
    </xf>
    <xf numFmtId="0" fontId="50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177" fontId="52" fillId="0" borderId="15" xfId="0" applyNumberFormat="1" applyFont="1" applyBorder="1" applyAlignment="1">
      <alignment vertical="center"/>
    </xf>
    <xf numFmtId="177" fontId="50" fillId="0" borderId="15" xfId="0" applyNumberFormat="1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0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77" fontId="50" fillId="0" borderId="0" xfId="0" applyNumberFormat="1" applyFont="1" applyAlignment="1">
      <alignment vertical="center"/>
    </xf>
    <xf numFmtId="177" fontId="50" fillId="0" borderId="0" xfId="0" applyNumberFormat="1" applyFont="1" applyBorder="1" applyAlignment="1">
      <alignment vertical="center"/>
    </xf>
    <xf numFmtId="177" fontId="52" fillId="0" borderId="0" xfId="0" applyNumberFormat="1" applyFont="1" applyBorder="1" applyAlignment="1">
      <alignment vertical="center"/>
    </xf>
    <xf numFmtId="177" fontId="52" fillId="0" borderId="0" xfId="0" applyNumberFormat="1" applyFont="1" applyAlignment="1">
      <alignment vertical="center"/>
    </xf>
    <xf numFmtId="0" fontId="50" fillId="0" borderId="0" xfId="0" applyFont="1" applyBorder="1" applyAlignment="1">
      <alignment horizontal="distributed" vertical="center"/>
    </xf>
    <xf numFmtId="0" fontId="50" fillId="0" borderId="15" xfId="0" applyFont="1" applyBorder="1" applyAlignment="1">
      <alignment horizontal="distributed" vertical="center"/>
    </xf>
    <xf numFmtId="0" fontId="50" fillId="0" borderId="19" xfId="0" applyFont="1" applyBorder="1" applyAlignment="1">
      <alignment horizontal="distributed" vertical="center"/>
    </xf>
    <xf numFmtId="0" fontId="50" fillId="0" borderId="0" xfId="0" applyFont="1" applyAlignment="1">
      <alignment horizontal="distributed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0" fillId="0" borderId="18" xfId="0" applyFont="1" applyBorder="1" applyAlignment="1">
      <alignment horizontal="distributed" vertical="center"/>
    </xf>
    <xf numFmtId="0" fontId="50" fillId="0" borderId="0" xfId="0" applyNumberFormat="1" applyFont="1" applyAlignment="1">
      <alignment horizontal="center" vertical="center"/>
    </xf>
    <xf numFmtId="0" fontId="50" fillId="0" borderId="17" xfId="0" applyFont="1" applyBorder="1" applyAlignment="1">
      <alignment horizontal="distributed" vertical="center" wrapText="1"/>
    </xf>
    <xf numFmtId="176" fontId="51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distributed" vertical="center"/>
    </xf>
    <xf numFmtId="0" fontId="52" fillId="0" borderId="0" xfId="0" applyNumberFormat="1" applyFont="1" applyAlignment="1">
      <alignment horizontal="center" vertical="center"/>
    </xf>
    <xf numFmtId="0" fontId="50" fillId="0" borderId="20" xfId="0" applyFont="1" applyBorder="1" applyAlignment="1">
      <alignment horizontal="distributed" vertical="center"/>
    </xf>
    <xf numFmtId="0" fontId="50" fillId="0" borderId="17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right" vertical="center"/>
    </xf>
    <xf numFmtId="176" fontId="51" fillId="0" borderId="11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distributed" vertical="center"/>
    </xf>
    <xf numFmtId="0" fontId="50" fillId="0" borderId="22" xfId="0" applyFont="1" applyBorder="1" applyAlignment="1">
      <alignment horizontal="distributed" vertical="center"/>
    </xf>
    <xf numFmtId="0" fontId="50" fillId="0" borderId="23" xfId="0" applyFont="1" applyBorder="1" applyAlignment="1">
      <alignment horizontal="distributed" vertical="center"/>
    </xf>
    <xf numFmtId="0" fontId="50" fillId="0" borderId="21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1" fillId="0" borderId="11" xfId="0" applyFont="1" applyBorder="1" applyAlignment="1">
      <alignment horizontal="distributed" vertical="center"/>
    </xf>
    <xf numFmtId="0" fontId="50" fillId="0" borderId="0" xfId="0" applyFont="1" applyAlignment="1">
      <alignment horizontal="distributed" vertical="center"/>
    </xf>
    <xf numFmtId="0" fontId="56" fillId="0" borderId="0" xfId="0" applyFont="1" applyAlignment="1">
      <alignment horizontal="right" vertical="center"/>
    </xf>
    <xf numFmtId="0" fontId="50" fillId="0" borderId="24" xfId="0" applyFont="1" applyBorder="1" applyAlignment="1">
      <alignment horizontal="distributed" vertical="center"/>
    </xf>
    <xf numFmtId="0" fontId="52" fillId="0" borderId="0" xfId="0" applyFont="1" applyAlignment="1">
      <alignment horizontal="distributed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50" fillId="0" borderId="11" xfId="0" applyFont="1" applyBorder="1" applyAlignment="1">
      <alignment horizontal="distributed" vertical="center"/>
    </xf>
    <xf numFmtId="0" fontId="50" fillId="0" borderId="12" xfId="0" applyFont="1" applyBorder="1" applyAlignment="1">
      <alignment horizontal="distributed" vertical="center"/>
    </xf>
    <xf numFmtId="0" fontId="50" fillId="0" borderId="13" xfId="0" applyFont="1" applyBorder="1" applyAlignment="1">
      <alignment horizontal="distributed" vertical="center"/>
    </xf>
    <xf numFmtId="0" fontId="50" fillId="0" borderId="16" xfId="0" applyFont="1" applyBorder="1" applyAlignment="1">
      <alignment horizontal="distributed" vertical="center"/>
    </xf>
    <xf numFmtId="0" fontId="50" fillId="0" borderId="14" xfId="0" applyFont="1" applyBorder="1" applyAlignment="1">
      <alignment horizontal="distributed" vertical="center"/>
    </xf>
    <xf numFmtId="181" fontId="50" fillId="0" borderId="0" xfId="0" applyNumberFormat="1" applyFont="1" applyAlignment="1">
      <alignment vertical="center"/>
    </xf>
    <xf numFmtId="181" fontId="52" fillId="0" borderId="0" xfId="0" applyNumberFormat="1" applyFont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38" fontId="50" fillId="0" borderId="0" xfId="49" applyFont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0" fontId="50" fillId="0" borderId="0" xfId="0" applyFont="1" applyBorder="1" applyAlignment="1">
      <alignment horizontal="distributed" vertical="center"/>
    </xf>
    <xf numFmtId="0" fontId="50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50" fillId="0" borderId="24" xfId="0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52" fillId="0" borderId="17" xfId="0" applyFont="1" applyBorder="1" applyAlignment="1">
      <alignment horizontal="distributed" vertical="center"/>
    </xf>
    <xf numFmtId="0" fontId="52" fillId="0" borderId="18" xfId="0" applyFont="1" applyBorder="1" applyAlignment="1">
      <alignment horizontal="distributed" vertical="center"/>
    </xf>
    <xf numFmtId="0" fontId="50" fillId="0" borderId="0" xfId="0" applyNumberFormat="1" applyFont="1" applyBorder="1" applyAlignment="1">
      <alignment horizontal="distributed" vertical="center"/>
    </xf>
    <xf numFmtId="0" fontId="0" fillId="0" borderId="0" xfId="0" applyNumberFormat="1" applyAlignment="1">
      <alignment horizontal="distributed" vertical="center"/>
    </xf>
    <xf numFmtId="0" fontId="52" fillId="0" borderId="0" xfId="0" applyFont="1" applyBorder="1" applyAlignment="1">
      <alignment horizontal="distributed" vertical="center"/>
    </xf>
    <xf numFmtId="185" fontId="50" fillId="0" borderId="0" xfId="0" applyNumberFormat="1" applyFont="1" applyBorder="1" applyAlignment="1">
      <alignment horizontal="right" vertical="center"/>
    </xf>
    <xf numFmtId="185" fontId="50" fillId="0" borderId="0" xfId="0" applyNumberFormat="1" applyFont="1" applyAlignment="1">
      <alignment horizontal="right" vertical="center"/>
    </xf>
    <xf numFmtId="185" fontId="52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86" t="s">
        <v>0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</row>
    <row r="10" spans="3:61" ht="15.75" customHeight="1"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</row>
    <row r="11" spans="3:61" ht="15.75" customHeight="1"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</row>
    <row r="12" spans="3:61" ht="15.75" customHeight="1"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</sheetData>
  <sheetProtection/>
  <mergeCells count="1">
    <mergeCell ref="C9:BI12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87"/>
  <sheetViews>
    <sheetView zoomScalePageLayoutView="0" workbookViewId="0" topLeftCell="A1">
      <selection activeCell="B3" sqref="B3:X3"/>
    </sheetView>
  </sheetViews>
  <sheetFormatPr defaultColWidth="9.140625" defaultRowHeight="15"/>
  <cols>
    <col min="1" max="20" width="1.57421875" style="0" customWidth="1"/>
    <col min="21" max="24" width="16.57421875" style="0" customWidth="1"/>
    <col min="25" max="25" width="1.57421875" style="0" customWidth="1"/>
  </cols>
  <sheetData>
    <row r="1" ht="10.5" customHeight="1">
      <c r="A1" s="12" t="s">
        <v>388</v>
      </c>
    </row>
    <row r="2" ht="9" customHeight="1"/>
    <row r="3" spans="2:24" ht="15" customHeight="1">
      <c r="B3" s="134" t="s">
        <v>389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2:24" ht="9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18" customHeight="1">
      <c r="B5" s="135" t="s">
        <v>376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 t="s">
        <v>390</v>
      </c>
      <c r="V5" s="88"/>
      <c r="W5" s="88"/>
      <c r="X5" s="105"/>
    </row>
    <row r="6" spans="2:24" ht="18" customHeight="1">
      <c r="B6" s="135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78" t="s">
        <v>391</v>
      </c>
      <c r="V6" s="78" t="s">
        <v>392</v>
      </c>
      <c r="W6" s="78" t="s">
        <v>393</v>
      </c>
      <c r="X6" s="79" t="s">
        <v>394</v>
      </c>
    </row>
    <row r="7" spans="20:24" ht="12" customHeight="1">
      <c r="T7" s="73"/>
      <c r="U7" s="2" t="s">
        <v>396</v>
      </c>
      <c r="V7" s="2" t="s">
        <v>396</v>
      </c>
      <c r="W7" s="2" t="s">
        <v>396</v>
      </c>
      <c r="X7" s="2" t="s">
        <v>395</v>
      </c>
    </row>
    <row r="8" ht="6.75" customHeight="1">
      <c r="T8" s="76"/>
    </row>
    <row r="9" spans="3:24" ht="10.5" customHeight="1">
      <c r="C9" s="136" t="s">
        <v>398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76"/>
      <c r="U9" s="57">
        <f>SUM(U11,U17,U22,U25,U28,U31,U34,U37,U40,U43,U46,U49,U53,U58,U63,U67,U70,U74,U77,U84)</f>
        <v>228555139000</v>
      </c>
      <c r="V9" s="57">
        <f>SUM(V11,V17,V22,V25,V28,V31,V34,V37,V40,V43,V46,V49,V53,V58,V63,V67,V70,V74,V77,V84)</f>
        <v>233194339585</v>
      </c>
      <c r="W9" s="57">
        <f>SUM(W11,W17,W22,W25,W28,W31,W34,W37,W40,W43,W46,W49,W53,W58,W63,W67,W70,W74,W77,W84)</f>
        <v>226308029479</v>
      </c>
      <c r="X9" s="13">
        <f>W9/U9*100</f>
        <v>99.01681951636186</v>
      </c>
    </row>
    <row r="10" ht="6.75" customHeight="1">
      <c r="T10" s="76"/>
    </row>
    <row r="11" spans="3:24" ht="10.5" customHeight="1">
      <c r="C11" s="133" t="s">
        <v>399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81"/>
      <c r="U11" s="60">
        <v>59321353000</v>
      </c>
      <c r="V11" s="60">
        <v>64556389993</v>
      </c>
      <c r="W11" s="60">
        <v>59580711976</v>
      </c>
      <c r="X11" s="14">
        <f>W11/U11*100</f>
        <v>100.43721014926952</v>
      </c>
    </row>
    <row r="12" spans="4:24" ht="10.5" customHeight="1">
      <c r="D12" s="133" t="s">
        <v>400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76"/>
      <c r="U12" s="60">
        <v>55446835000</v>
      </c>
      <c r="V12" s="60">
        <v>60606167704</v>
      </c>
      <c r="W12" s="60">
        <v>55675455500</v>
      </c>
      <c r="X12" s="14">
        <f>W12/U12*100</f>
        <v>100.41232380531729</v>
      </c>
    </row>
    <row r="13" spans="4:24" ht="10.5" customHeight="1">
      <c r="D13" s="133" t="s">
        <v>401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76"/>
      <c r="U13" s="60">
        <v>238239000</v>
      </c>
      <c r="V13" s="60">
        <v>288087081</v>
      </c>
      <c r="W13" s="60">
        <v>243121268</v>
      </c>
      <c r="X13" s="14">
        <f>W13/U13*100</f>
        <v>102.04931518349221</v>
      </c>
    </row>
    <row r="14" spans="4:24" ht="10.5" customHeight="1">
      <c r="D14" s="133" t="s">
        <v>402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76"/>
      <c r="U14" s="60">
        <v>3610876000</v>
      </c>
      <c r="V14" s="60">
        <v>3638690658</v>
      </c>
      <c r="W14" s="60">
        <v>3638690658</v>
      </c>
      <c r="X14" s="14">
        <f>W14/U14*100</f>
        <v>100.77030222029224</v>
      </c>
    </row>
    <row r="15" spans="4:24" ht="10.5" customHeight="1">
      <c r="D15" s="133" t="s">
        <v>403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76"/>
      <c r="U15" s="60">
        <v>25403000</v>
      </c>
      <c r="V15" s="60">
        <v>23444550</v>
      </c>
      <c r="W15" s="60">
        <v>23444550</v>
      </c>
      <c r="X15" s="14">
        <f>W15/U15*100</f>
        <v>92.29047750265717</v>
      </c>
    </row>
    <row r="16" ht="6.75" customHeight="1">
      <c r="T16" s="76"/>
    </row>
    <row r="17" spans="3:24" ht="10.5" customHeight="1">
      <c r="C17" s="133" t="s">
        <v>404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81"/>
      <c r="U17" s="60">
        <v>1130002000</v>
      </c>
      <c r="V17" s="60">
        <v>1135968404</v>
      </c>
      <c r="W17" s="60">
        <v>1135968404</v>
      </c>
      <c r="X17" s="14">
        <f>W17/U17*100</f>
        <v>100.52799941947006</v>
      </c>
    </row>
    <row r="18" spans="4:24" ht="10.5" customHeight="1">
      <c r="D18" s="133" t="s">
        <v>405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76"/>
      <c r="U18" s="60">
        <v>815000000</v>
      </c>
      <c r="V18" s="60">
        <v>820012000</v>
      </c>
      <c r="W18" s="60">
        <v>820012000</v>
      </c>
      <c r="X18" s="14">
        <f>W18/U18*100</f>
        <v>100.61496932515337</v>
      </c>
    </row>
    <row r="19" spans="4:24" ht="10.5" customHeight="1">
      <c r="D19" s="133" t="s">
        <v>406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76"/>
      <c r="U19" s="60">
        <v>315000000</v>
      </c>
      <c r="V19" s="60">
        <v>315955000</v>
      </c>
      <c r="W19" s="60">
        <v>315955000</v>
      </c>
      <c r="X19" s="14">
        <f>W19/U19*100</f>
        <v>100.3031746031746</v>
      </c>
    </row>
    <row r="20" spans="4:24" ht="10.5" customHeight="1">
      <c r="D20" s="133" t="s">
        <v>407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76"/>
      <c r="U20" s="60">
        <v>2000</v>
      </c>
      <c r="V20" s="60">
        <v>1404</v>
      </c>
      <c r="W20" s="60">
        <v>1404</v>
      </c>
      <c r="X20" s="14">
        <f>W20/U20*100</f>
        <v>70.19999999999999</v>
      </c>
    </row>
    <row r="21" ht="6.75" customHeight="1">
      <c r="T21" s="76"/>
    </row>
    <row r="22" spans="3:24" ht="10.5" customHeight="1">
      <c r="C22" s="133" t="s">
        <v>408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81"/>
      <c r="U22" s="60">
        <v>803300000</v>
      </c>
      <c r="V22" s="60">
        <v>823680000</v>
      </c>
      <c r="W22" s="60">
        <v>823680000</v>
      </c>
      <c r="X22" s="14">
        <f>W22/U22*100</f>
        <v>102.53703473173161</v>
      </c>
    </row>
    <row r="23" spans="4:24" ht="10.5" customHeight="1">
      <c r="D23" s="133" t="s">
        <v>408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76"/>
      <c r="U23" s="60">
        <v>803300000</v>
      </c>
      <c r="V23" s="60">
        <v>823680000</v>
      </c>
      <c r="W23" s="60">
        <v>823680000</v>
      </c>
      <c r="X23" s="14">
        <f>W23/U23*100</f>
        <v>102.53703473173161</v>
      </c>
    </row>
    <row r="24" spans="4:24" ht="6.75" customHeight="1"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76"/>
      <c r="U24" s="60"/>
      <c r="V24" s="60"/>
      <c r="W24" s="60"/>
      <c r="X24" s="14"/>
    </row>
    <row r="25" spans="3:24" ht="10.5" customHeight="1">
      <c r="C25" s="133" t="s">
        <v>409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81"/>
      <c r="U25" s="60">
        <v>342900000</v>
      </c>
      <c r="V25" s="60">
        <v>367001000</v>
      </c>
      <c r="W25" s="60">
        <v>367001000</v>
      </c>
      <c r="X25" s="14">
        <f>W25/U25*100</f>
        <v>107.02857976086322</v>
      </c>
    </row>
    <row r="26" spans="4:24" ht="10.5" customHeight="1">
      <c r="D26" s="133" t="s">
        <v>409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76"/>
      <c r="U26" s="60">
        <v>342900000</v>
      </c>
      <c r="V26" s="60">
        <v>367001000</v>
      </c>
      <c r="W26" s="60">
        <v>367001000</v>
      </c>
      <c r="X26" s="14">
        <f>W26/U26*100</f>
        <v>107.02857976086322</v>
      </c>
    </row>
    <row r="27" spans="4:24" ht="6.75" customHeight="1"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76"/>
      <c r="U27" s="60"/>
      <c r="V27" s="60"/>
      <c r="W27" s="60"/>
      <c r="X27" s="14"/>
    </row>
    <row r="28" spans="3:24" ht="10.5" customHeight="1">
      <c r="C28" s="133" t="s">
        <v>410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81"/>
      <c r="U28" s="60">
        <v>102000000</v>
      </c>
      <c r="V28" s="60">
        <v>81646000</v>
      </c>
      <c r="W28" s="60">
        <v>81646000</v>
      </c>
      <c r="X28" s="14">
        <f>W28/U28*100</f>
        <v>80.04509803921569</v>
      </c>
    </row>
    <row r="29" spans="4:24" ht="10.5" customHeight="1">
      <c r="D29" s="133" t="s">
        <v>410</v>
      </c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76"/>
      <c r="U29" s="60">
        <v>102000000</v>
      </c>
      <c r="V29" s="60">
        <v>81646000</v>
      </c>
      <c r="W29" s="60">
        <v>81646000</v>
      </c>
      <c r="X29" s="14">
        <f>W29/U29*100</f>
        <v>80.04509803921569</v>
      </c>
    </row>
    <row r="30" spans="4:24" ht="6.75" customHeight="1"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76"/>
      <c r="U30" s="60"/>
      <c r="V30" s="60"/>
      <c r="W30" s="60"/>
      <c r="X30" s="14"/>
    </row>
    <row r="31" spans="3:24" ht="10.5" customHeight="1">
      <c r="C31" s="133" t="s">
        <v>411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81"/>
      <c r="U31" s="60">
        <v>6489000000</v>
      </c>
      <c r="V31" s="60">
        <v>6601769000</v>
      </c>
      <c r="W31" s="60">
        <v>6601769000</v>
      </c>
      <c r="X31" s="14">
        <f>W31/U31*100</f>
        <v>101.73784866697488</v>
      </c>
    </row>
    <row r="32" spans="4:24" ht="10.5" customHeight="1">
      <c r="D32" s="133" t="s">
        <v>411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76"/>
      <c r="U32" s="60">
        <v>6489000000</v>
      </c>
      <c r="V32" s="60">
        <v>6601769000</v>
      </c>
      <c r="W32" s="60">
        <v>6601769000</v>
      </c>
      <c r="X32" s="14">
        <f>W32/U32*100</f>
        <v>101.73784866697488</v>
      </c>
    </row>
    <row r="33" spans="4:24" ht="6.75" customHeight="1"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76"/>
      <c r="U33" s="60"/>
      <c r="V33" s="60"/>
      <c r="W33" s="60"/>
      <c r="X33" s="14"/>
    </row>
    <row r="34" spans="3:24" ht="10.5" customHeight="1">
      <c r="C34" s="133" t="s">
        <v>412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81"/>
      <c r="U34" s="60">
        <v>566006000</v>
      </c>
      <c r="V34" s="60">
        <v>566881000</v>
      </c>
      <c r="W34" s="60">
        <v>566881000</v>
      </c>
      <c r="X34" s="14">
        <f>W34/U34*100</f>
        <v>100.15459200079151</v>
      </c>
    </row>
    <row r="35" spans="4:24" ht="10.5" customHeight="1">
      <c r="D35" s="133" t="s">
        <v>412</v>
      </c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76"/>
      <c r="U35" s="60">
        <v>566006000</v>
      </c>
      <c r="V35" s="60">
        <v>566881000</v>
      </c>
      <c r="W35" s="60">
        <v>566881000</v>
      </c>
      <c r="X35" s="14">
        <f>W35/U35*100</f>
        <v>100.15459200079151</v>
      </c>
    </row>
    <row r="36" spans="4:24" ht="6.75" customHeight="1"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76"/>
      <c r="U36" s="60"/>
      <c r="V36" s="60"/>
      <c r="W36" s="60"/>
      <c r="X36" s="14"/>
    </row>
    <row r="37" spans="3:24" ht="10.5" customHeight="1">
      <c r="C37" s="133" t="s">
        <v>413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81"/>
      <c r="U37" s="60">
        <v>1350836000</v>
      </c>
      <c r="V37" s="60">
        <v>1350836000</v>
      </c>
      <c r="W37" s="60">
        <v>1350836000</v>
      </c>
      <c r="X37" s="14">
        <f>W37/U37*100</f>
        <v>100</v>
      </c>
    </row>
    <row r="38" spans="4:24" ht="10.5" customHeight="1">
      <c r="D38" s="133" t="s">
        <v>413</v>
      </c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76"/>
      <c r="U38" s="60">
        <v>1350836000</v>
      </c>
      <c r="V38" s="60">
        <v>1350836000</v>
      </c>
      <c r="W38" s="60">
        <v>1350836000</v>
      </c>
      <c r="X38" s="14">
        <f>W38/U38*100</f>
        <v>100</v>
      </c>
    </row>
    <row r="39" spans="4:24" ht="6.75" customHeight="1"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76"/>
      <c r="U39" s="60"/>
      <c r="V39" s="60"/>
      <c r="W39" s="60"/>
      <c r="X39" s="14"/>
    </row>
    <row r="40" spans="3:24" ht="10.5" customHeight="1">
      <c r="C40" s="133" t="s">
        <v>414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81"/>
      <c r="U40" s="60">
        <v>75412105000</v>
      </c>
      <c r="V40" s="60">
        <v>75620397000</v>
      </c>
      <c r="W40" s="60">
        <v>75620397000</v>
      </c>
      <c r="X40" s="14">
        <f>W40/U40*100</f>
        <v>100.27620499387997</v>
      </c>
    </row>
    <row r="41" spans="4:24" ht="10.5" customHeight="1">
      <c r="D41" s="133" t="s">
        <v>415</v>
      </c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76"/>
      <c r="U41" s="60">
        <v>75412105000</v>
      </c>
      <c r="V41" s="60">
        <v>75620397000</v>
      </c>
      <c r="W41" s="60">
        <v>75620397000</v>
      </c>
      <c r="X41" s="14">
        <f>W41/U41*100</f>
        <v>100.27620499387997</v>
      </c>
    </row>
    <row r="42" spans="4:24" ht="6.75" customHeight="1"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76"/>
      <c r="U42" s="60"/>
      <c r="V42" s="60"/>
      <c r="W42" s="60"/>
      <c r="X42" s="14"/>
    </row>
    <row r="43" spans="3:24" ht="10.5" customHeight="1">
      <c r="C43" s="133" t="s">
        <v>416</v>
      </c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81"/>
      <c r="U43" s="60">
        <v>90000000</v>
      </c>
      <c r="V43" s="60">
        <v>93089000</v>
      </c>
      <c r="W43" s="60">
        <v>93089000</v>
      </c>
      <c r="X43" s="14">
        <f>W43/U43*100</f>
        <v>103.43222222222221</v>
      </c>
    </row>
    <row r="44" spans="4:24" ht="10.5" customHeight="1">
      <c r="D44" s="133" t="s">
        <v>416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76"/>
      <c r="U44" s="60">
        <v>90000000</v>
      </c>
      <c r="V44" s="60">
        <v>93089000</v>
      </c>
      <c r="W44" s="60">
        <v>93089000</v>
      </c>
      <c r="X44" s="14">
        <f>W44/U44*100</f>
        <v>103.43222222222221</v>
      </c>
    </row>
    <row r="45" spans="4:24" ht="6.75" customHeight="1"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76"/>
      <c r="U45" s="60"/>
      <c r="V45" s="60"/>
      <c r="W45" s="60"/>
      <c r="X45" s="14"/>
    </row>
    <row r="46" spans="3:24" ht="10.5" customHeight="1">
      <c r="C46" s="133" t="s">
        <v>417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81"/>
      <c r="U46" s="60">
        <v>1739699000</v>
      </c>
      <c r="V46" s="60">
        <v>1841570382</v>
      </c>
      <c r="W46" s="60">
        <v>1750358506</v>
      </c>
      <c r="X46" s="14">
        <f>W46/U46*100</f>
        <v>100.61272128109518</v>
      </c>
    </row>
    <row r="47" spans="4:24" ht="10.5" customHeight="1">
      <c r="D47" s="133" t="s">
        <v>418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76"/>
      <c r="U47" s="60">
        <v>1739699000</v>
      </c>
      <c r="V47" s="60">
        <v>1841570382</v>
      </c>
      <c r="W47" s="60">
        <v>1750358506</v>
      </c>
      <c r="X47" s="14">
        <f>W47/U47*100</f>
        <v>100.61272128109518</v>
      </c>
    </row>
    <row r="48" spans="4:24" ht="6.75" customHeight="1"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76"/>
      <c r="U48" s="60"/>
      <c r="V48" s="60"/>
      <c r="W48" s="60"/>
      <c r="X48" s="14"/>
    </row>
    <row r="49" spans="3:24" ht="10.5" customHeight="1">
      <c r="C49" s="133" t="s">
        <v>419</v>
      </c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81"/>
      <c r="U49" s="60">
        <v>3774479000</v>
      </c>
      <c r="V49" s="60">
        <v>3794436343</v>
      </c>
      <c r="W49" s="60">
        <v>3765652124</v>
      </c>
      <c r="X49" s="14">
        <f>W49/U49*100</f>
        <v>99.76614319486212</v>
      </c>
    </row>
    <row r="50" spans="4:24" ht="10.5" customHeight="1">
      <c r="D50" s="133" t="s">
        <v>420</v>
      </c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76"/>
      <c r="U50" s="60">
        <v>2935319000</v>
      </c>
      <c r="V50" s="60">
        <v>2952447215</v>
      </c>
      <c r="W50" s="60">
        <v>2923669268</v>
      </c>
      <c r="X50" s="14">
        <f>W50/U50*100</f>
        <v>99.60311870702981</v>
      </c>
    </row>
    <row r="51" spans="4:24" ht="10.5" customHeight="1">
      <c r="D51" s="133" t="s">
        <v>421</v>
      </c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76"/>
      <c r="U51" s="60">
        <v>839160000</v>
      </c>
      <c r="V51" s="60">
        <v>841989128</v>
      </c>
      <c r="W51" s="60">
        <v>841982856</v>
      </c>
      <c r="X51" s="14">
        <f>W51/U51*100</f>
        <v>100.33639067639069</v>
      </c>
    </row>
    <row r="52" spans="4:24" ht="6.75" customHeight="1"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76"/>
      <c r="U52" s="60"/>
      <c r="V52" s="60"/>
      <c r="W52" s="60"/>
      <c r="X52" s="14"/>
    </row>
    <row r="53" spans="3:24" ht="10.5" customHeight="1">
      <c r="C53" s="133" t="s">
        <v>422</v>
      </c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81"/>
      <c r="U53" s="60">
        <v>42912119000</v>
      </c>
      <c r="V53" s="60">
        <v>42236790078</v>
      </c>
      <c r="W53" s="60">
        <v>42236790078</v>
      </c>
      <c r="X53" s="14">
        <f>W53/U53*100</f>
        <v>98.4262512834661</v>
      </c>
    </row>
    <row r="54" spans="4:24" ht="10.5" customHeight="1">
      <c r="D54" s="133" t="s">
        <v>423</v>
      </c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76"/>
      <c r="U54" s="60">
        <v>37606093000</v>
      </c>
      <c r="V54" s="60">
        <v>36808964054</v>
      </c>
      <c r="W54" s="60">
        <v>36808964054</v>
      </c>
      <c r="X54" s="14">
        <f>W54/U54*100</f>
        <v>97.88031969712992</v>
      </c>
    </row>
    <row r="55" spans="4:24" ht="10.5" customHeight="1">
      <c r="D55" s="133" t="s">
        <v>424</v>
      </c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76"/>
      <c r="U55" s="60">
        <v>5261859000</v>
      </c>
      <c r="V55" s="60">
        <v>5385997745</v>
      </c>
      <c r="W55" s="60">
        <v>5385997745</v>
      </c>
      <c r="X55" s="14">
        <f>W55/U55*100</f>
        <v>102.35921838650562</v>
      </c>
    </row>
    <row r="56" spans="4:24" ht="10.5" customHeight="1">
      <c r="D56" s="133" t="s">
        <v>425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76"/>
      <c r="U56" s="60">
        <v>44167000</v>
      </c>
      <c r="V56" s="60">
        <v>41828279</v>
      </c>
      <c r="W56" s="60">
        <v>41828279</v>
      </c>
      <c r="X56" s="14">
        <f>W56/U56*100</f>
        <v>94.70482260511241</v>
      </c>
    </row>
    <row r="57" spans="4:24" ht="6.75" customHeight="1"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76"/>
      <c r="U57" s="60"/>
      <c r="V57" s="60"/>
      <c r="W57" s="60"/>
      <c r="X57" s="14"/>
    </row>
    <row r="58" spans="3:24" ht="10.5" customHeight="1">
      <c r="C58" s="133" t="s">
        <v>426</v>
      </c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81"/>
      <c r="U58" s="60">
        <v>13558307000</v>
      </c>
      <c r="V58" s="60">
        <v>14554389348</v>
      </c>
      <c r="W58" s="60">
        <v>14554389348</v>
      </c>
      <c r="X58" s="14">
        <f>W58/U58*100</f>
        <v>107.34665727808053</v>
      </c>
    </row>
    <row r="59" spans="4:24" ht="10.5" customHeight="1">
      <c r="D59" s="133" t="s">
        <v>427</v>
      </c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76"/>
      <c r="U59" s="60">
        <v>6220134000</v>
      </c>
      <c r="V59" s="60">
        <v>6187866469</v>
      </c>
      <c r="W59" s="60">
        <v>6187866469</v>
      </c>
      <c r="X59" s="14">
        <f>W59/U59*100</f>
        <v>99.4812405809907</v>
      </c>
    </row>
    <row r="60" spans="4:24" ht="10.5" customHeight="1">
      <c r="D60" s="133" t="s">
        <v>428</v>
      </c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76"/>
      <c r="U60" s="60">
        <v>5554941000</v>
      </c>
      <c r="V60" s="60">
        <v>6581881766</v>
      </c>
      <c r="W60" s="60">
        <v>6581881766</v>
      </c>
      <c r="X60" s="14">
        <f>W60/U60*100</f>
        <v>118.48697881759679</v>
      </c>
    </row>
    <row r="61" spans="4:24" ht="10.5" customHeight="1">
      <c r="D61" s="133" t="s">
        <v>429</v>
      </c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76"/>
      <c r="U61" s="60">
        <v>1783232000</v>
      </c>
      <c r="V61" s="60">
        <v>1784641113</v>
      </c>
      <c r="W61" s="60">
        <v>1784641113</v>
      </c>
      <c r="X61" s="14">
        <f>W61/U61*100</f>
        <v>100.07902017236118</v>
      </c>
    </row>
    <row r="62" spans="4:24" ht="6.75" customHeight="1"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76"/>
      <c r="U62" s="60"/>
      <c r="V62" s="60"/>
      <c r="W62" s="60"/>
      <c r="X62" s="14"/>
    </row>
    <row r="63" spans="3:24" ht="10.5" customHeight="1">
      <c r="C63" s="133" t="s">
        <v>430</v>
      </c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81"/>
      <c r="U63" s="60">
        <v>434948000</v>
      </c>
      <c r="V63" s="60">
        <v>430305004</v>
      </c>
      <c r="W63" s="60">
        <v>430305004</v>
      </c>
      <c r="X63" s="14">
        <f>W63/U63*100</f>
        <v>98.9325169905368</v>
      </c>
    </row>
    <row r="64" spans="4:24" ht="10.5" customHeight="1">
      <c r="D64" s="133" t="s">
        <v>431</v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76"/>
      <c r="U64" s="60">
        <v>185075000</v>
      </c>
      <c r="V64" s="60">
        <v>178967162</v>
      </c>
      <c r="W64" s="60">
        <v>178967162</v>
      </c>
      <c r="X64" s="14">
        <f>W64/U64*100</f>
        <v>96.69980386329865</v>
      </c>
    </row>
    <row r="65" spans="4:24" ht="10.5" customHeight="1">
      <c r="D65" s="133" t="s">
        <v>432</v>
      </c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76"/>
      <c r="U65" s="60">
        <v>249873000</v>
      </c>
      <c r="V65" s="60">
        <v>251337842</v>
      </c>
      <c r="W65" s="60">
        <v>251337842</v>
      </c>
      <c r="X65" s="14">
        <f>W65/U65*100</f>
        <v>100.58623460718046</v>
      </c>
    </row>
    <row r="66" spans="4:24" ht="6.75" customHeight="1"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76"/>
      <c r="U66" s="60"/>
      <c r="V66" s="60"/>
      <c r="W66" s="60"/>
      <c r="X66" s="14"/>
    </row>
    <row r="67" spans="3:24" ht="10.5" customHeight="1">
      <c r="C67" s="133" t="s">
        <v>433</v>
      </c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81"/>
      <c r="U67" s="60">
        <v>72257000</v>
      </c>
      <c r="V67" s="60">
        <v>79760833</v>
      </c>
      <c r="W67" s="60">
        <v>79760833</v>
      </c>
      <c r="X67" s="14">
        <f>W67/U67*100</f>
        <v>110.38492187608122</v>
      </c>
    </row>
    <row r="68" spans="4:24" ht="10.5" customHeight="1">
      <c r="D68" s="133" t="s">
        <v>433</v>
      </c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76"/>
      <c r="U68" s="60">
        <v>72257000</v>
      </c>
      <c r="V68" s="60">
        <v>79760833</v>
      </c>
      <c r="W68" s="60">
        <v>79760833</v>
      </c>
      <c r="X68" s="14">
        <f>W68/U68*100</f>
        <v>110.38492187608122</v>
      </c>
    </row>
    <row r="69" spans="4:24" ht="6.75" customHeight="1"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76"/>
      <c r="U69" s="60"/>
      <c r="V69" s="60"/>
      <c r="W69" s="60"/>
      <c r="X69" s="14"/>
    </row>
    <row r="70" spans="3:24" ht="10.5" customHeight="1">
      <c r="C70" s="133" t="s">
        <v>434</v>
      </c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81"/>
      <c r="U70" s="60">
        <v>7081000000</v>
      </c>
      <c r="V70" s="60">
        <v>4550548583</v>
      </c>
      <c r="W70" s="60">
        <v>4550548583</v>
      </c>
      <c r="X70" s="14">
        <f>W70/U70*100</f>
        <v>64.26420820505578</v>
      </c>
    </row>
    <row r="71" spans="4:24" ht="10.5" customHeight="1">
      <c r="D71" s="133" t="s">
        <v>435</v>
      </c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76"/>
      <c r="U71" s="60">
        <v>57782000</v>
      </c>
      <c r="V71" s="60">
        <v>57791366</v>
      </c>
      <c r="W71" s="60">
        <v>57791366</v>
      </c>
      <c r="X71" s="14">
        <f>W71/U71*100</f>
        <v>100.01620920009691</v>
      </c>
    </row>
    <row r="72" spans="4:24" ht="10.5" customHeight="1">
      <c r="D72" s="133" t="s">
        <v>436</v>
      </c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76"/>
      <c r="U72" s="60">
        <v>7023218000</v>
      </c>
      <c r="V72" s="60">
        <v>4492757217</v>
      </c>
      <c r="W72" s="60">
        <v>4492757217</v>
      </c>
      <c r="X72" s="14">
        <f>W72/U72*100</f>
        <v>63.970066385523</v>
      </c>
    </row>
    <row r="73" spans="4:24" ht="6.75" customHeight="1"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76"/>
      <c r="U73" s="60"/>
      <c r="V73" s="60"/>
      <c r="W73" s="60"/>
      <c r="X73" s="14"/>
    </row>
    <row r="74" spans="3:24" ht="10.5" customHeight="1">
      <c r="C74" s="133" t="s">
        <v>437</v>
      </c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81"/>
      <c r="U74" s="60">
        <v>2280114000</v>
      </c>
      <c r="V74" s="60">
        <v>2280114198</v>
      </c>
      <c r="W74" s="60">
        <v>2280114198</v>
      </c>
      <c r="X74" s="14">
        <f>W74/U74*100</f>
        <v>100.00000868377634</v>
      </c>
    </row>
    <row r="75" spans="4:24" ht="10.5" customHeight="1">
      <c r="D75" s="133" t="s">
        <v>437</v>
      </c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76"/>
      <c r="U75" s="60">
        <v>2280114000</v>
      </c>
      <c r="V75" s="60">
        <v>2280114198</v>
      </c>
      <c r="W75" s="60">
        <v>2280114198</v>
      </c>
      <c r="X75" s="14">
        <f>W75/U75*100</f>
        <v>100.00000868377634</v>
      </c>
    </row>
    <row r="76" spans="4:24" ht="6.75" customHeight="1"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76"/>
      <c r="U76" s="60"/>
      <c r="V76" s="60"/>
      <c r="W76" s="60"/>
      <c r="X76" s="14"/>
    </row>
    <row r="77" spans="3:24" ht="10.5" customHeight="1">
      <c r="C77" s="133" t="s">
        <v>438</v>
      </c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81"/>
      <c r="U77" s="60">
        <v>4442714000</v>
      </c>
      <c r="V77" s="60">
        <v>6312172919</v>
      </c>
      <c r="W77" s="60">
        <v>4521536925</v>
      </c>
      <c r="X77" s="14">
        <f>W77/U77*100</f>
        <v>101.77420659983964</v>
      </c>
    </row>
    <row r="78" spans="4:24" ht="10.5" customHeight="1">
      <c r="D78" s="133" t="s">
        <v>439</v>
      </c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76"/>
      <c r="U78" s="60">
        <v>100001000</v>
      </c>
      <c r="V78" s="60">
        <v>117506126</v>
      </c>
      <c r="W78" s="60">
        <v>117506126</v>
      </c>
      <c r="X78" s="14">
        <f>W78/U78*100</f>
        <v>117.5049509504905</v>
      </c>
    </row>
    <row r="79" spans="4:24" ht="10.5" customHeight="1">
      <c r="D79" s="133" t="s">
        <v>440</v>
      </c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76"/>
      <c r="U79" s="60">
        <v>87000</v>
      </c>
      <c r="V79" s="60">
        <v>584</v>
      </c>
      <c r="W79" s="60">
        <v>584</v>
      </c>
      <c r="X79" s="14">
        <f aca="true" t="shared" si="0" ref="X79:X85">W79/U79*100</f>
        <v>0.671264367816092</v>
      </c>
    </row>
    <row r="80" spans="4:24" ht="10.5" customHeight="1">
      <c r="D80" s="133" t="s">
        <v>441</v>
      </c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76"/>
      <c r="U80" s="60">
        <v>1398380000</v>
      </c>
      <c r="V80" s="60">
        <v>1783691844</v>
      </c>
      <c r="W80" s="60">
        <v>1390727979</v>
      </c>
      <c r="X80" s="14">
        <f t="shared" si="0"/>
        <v>99.45279387577054</v>
      </c>
    </row>
    <row r="81" spans="4:24" ht="10.5" customHeight="1">
      <c r="D81" s="133" t="s">
        <v>442</v>
      </c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76"/>
      <c r="U81" s="60">
        <v>545949000</v>
      </c>
      <c r="V81" s="60">
        <v>484533572</v>
      </c>
      <c r="W81" s="60">
        <v>482061461</v>
      </c>
      <c r="X81" s="14">
        <f t="shared" si="0"/>
        <v>88.29789247713614</v>
      </c>
    </row>
    <row r="82" spans="4:24" ht="10.5" customHeight="1">
      <c r="D82" s="133" t="s">
        <v>443</v>
      </c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76"/>
      <c r="U82" s="60">
        <v>2398297000</v>
      </c>
      <c r="V82" s="60">
        <v>3926440793</v>
      </c>
      <c r="W82" s="60">
        <v>2531240775</v>
      </c>
      <c r="X82" s="14">
        <f>W82/U82*100</f>
        <v>105.54325736136934</v>
      </c>
    </row>
    <row r="83" spans="4:24" ht="6.75" customHeight="1"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76"/>
      <c r="U83" s="60"/>
      <c r="V83" s="60"/>
      <c r="W83" s="60"/>
      <c r="X83" s="14"/>
    </row>
    <row r="84" spans="3:24" ht="10.5" customHeight="1">
      <c r="C84" s="133" t="s">
        <v>444</v>
      </c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81"/>
      <c r="U84" s="60">
        <v>6652000000</v>
      </c>
      <c r="V84" s="60">
        <v>5916594500</v>
      </c>
      <c r="W84" s="60">
        <v>5916594500</v>
      </c>
      <c r="X84" s="14">
        <f t="shared" si="0"/>
        <v>88.94459561034276</v>
      </c>
    </row>
    <row r="85" spans="4:24" ht="10.5" customHeight="1">
      <c r="D85" s="133" t="s">
        <v>445</v>
      </c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76"/>
      <c r="U85" s="60">
        <v>6652000000</v>
      </c>
      <c r="V85" s="60">
        <v>5916594500</v>
      </c>
      <c r="W85" s="60">
        <v>5916594500</v>
      </c>
      <c r="X85" s="14">
        <f t="shared" si="0"/>
        <v>88.94459561034276</v>
      </c>
    </row>
    <row r="86" spans="2:24" ht="6.7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74"/>
      <c r="U86" s="3"/>
      <c r="V86" s="3"/>
      <c r="W86" s="3"/>
      <c r="X86" s="3"/>
    </row>
    <row r="87" spans="2:6" ht="13.5">
      <c r="B87" s="132" t="s">
        <v>5</v>
      </c>
      <c r="C87" s="132"/>
      <c r="D87" s="132"/>
      <c r="E87" s="53" t="s">
        <v>6</v>
      </c>
      <c r="F87" s="6" t="s">
        <v>397</v>
      </c>
    </row>
  </sheetData>
  <sheetProtection/>
  <mergeCells count="61">
    <mergeCell ref="B87:D87"/>
    <mergeCell ref="D79:S79"/>
    <mergeCell ref="D80:S80"/>
    <mergeCell ref="D81:S81"/>
    <mergeCell ref="D82:S82"/>
    <mergeCell ref="C84:S84"/>
    <mergeCell ref="D85:S85"/>
    <mergeCell ref="D71:S71"/>
    <mergeCell ref="D72:S72"/>
    <mergeCell ref="C74:S74"/>
    <mergeCell ref="D75:S75"/>
    <mergeCell ref="C77:S77"/>
    <mergeCell ref="D78:S78"/>
    <mergeCell ref="C63:S63"/>
    <mergeCell ref="D64:S64"/>
    <mergeCell ref="D65:S65"/>
    <mergeCell ref="C67:S67"/>
    <mergeCell ref="D68:S68"/>
    <mergeCell ref="C70:S70"/>
    <mergeCell ref="D55:S55"/>
    <mergeCell ref="D56:S56"/>
    <mergeCell ref="C58:S58"/>
    <mergeCell ref="D59:S59"/>
    <mergeCell ref="D60:S60"/>
    <mergeCell ref="D61:S61"/>
    <mergeCell ref="D47:S47"/>
    <mergeCell ref="C49:S49"/>
    <mergeCell ref="D50:S50"/>
    <mergeCell ref="D51:S51"/>
    <mergeCell ref="C53:S53"/>
    <mergeCell ref="D54:S54"/>
    <mergeCell ref="D38:S38"/>
    <mergeCell ref="C40:S40"/>
    <mergeCell ref="D41:S41"/>
    <mergeCell ref="C43:S43"/>
    <mergeCell ref="D44:S44"/>
    <mergeCell ref="C46:S46"/>
    <mergeCell ref="D29:S29"/>
    <mergeCell ref="C31:S31"/>
    <mergeCell ref="D32:S32"/>
    <mergeCell ref="C34:S34"/>
    <mergeCell ref="D35:S35"/>
    <mergeCell ref="C37:S37"/>
    <mergeCell ref="D20:S20"/>
    <mergeCell ref="C22:S22"/>
    <mergeCell ref="D23:S23"/>
    <mergeCell ref="C25:S25"/>
    <mergeCell ref="D26:S26"/>
    <mergeCell ref="C28:S28"/>
    <mergeCell ref="D13:S13"/>
    <mergeCell ref="D14:S14"/>
    <mergeCell ref="D15:S15"/>
    <mergeCell ref="C17:S17"/>
    <mergeCell ref="D18:S18"/>
    <mergeCell ref="D19:S19"/>
    <mergeCell ref="B3:X3"/>
    <mergeCell ref="B5:T6"/>
    <mergeCell ref="U5:X5"/>
    <mergeCell ref="C9:S9"/>
    <mergeCell ref="C11:S11"/>
    <mergeCell ref="D12:S12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Z69"/>
  <sheetViews>
    <sheetView zoomScalePageLayoutView="0" workbookViewId="0" topLeftCell="A1">
      <selection activeCell="B3" sqref="B3:X3"/>
    </sheetView>
  </sheetViews>
  <sheetFormatPr defaultColWidth="9.140625" defaultRowHeight="15"/>
  <cols>
    <col min="1" max="1" width="0.9921875" style="0" customWidth="1"/>
    <col min="2" max="20" width="1.57421875" style="0" customWidth="1"/>
    <col min="21" max="24" width="14.57421875" style="0" customWidth="1"/>
    <col min="25" max="25" width="9.57421875" style="0" customWidth="1"/>
    <col min="26" max="26" width="1.57421875" style="0" customWidth="1"/>
  </cols>
  <sheetData>
    <row r="1" ht="10.5" customHeight="1">
      <c r="Z1" s="1" t="s">
        <v>446</v>
      </c>
    </row>
    <row r="2" ht="9" customHeight="1"/>
    <row r="3" spans="2:25" ht="15" customHeight="1">
      <c r="B3" s="137" t="s">
        <v>447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</row>
    <row r="4" spans="2:25" ht="9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8" customHeight="1">
      <c r="B5" s="135" t="s">
        <v>376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 t="s">
        <v>377</v>
      </c>
      <c r="V5" s="88"/>
      <c r="W5" s="88"/>
      <c r="X5" s="88"/>
      <c r="Y5" s="105"/>
    </row>
    <row r="6" spans="2:25" ht="18" customHeight="1">
      <c r="B6" s="135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78" t="s">
        <v>391</v>
      </c>
      <c r="V6" s="78" t="s">
        <v>449</v>
      </c>
      <c r="W6" s="78" t="s">
        <v>450</v>
      </c>
      <c r="X6" s="78" t="s">
        <v>451</v>
      </c>
      <c r="Y6" s="79" t="s">
        <v>452</v>
      </c>
    </row>
    <row r="7" spans="20:25" ht="12" customHeight="1">
      <c r="T7" s="73"/>
      <c r="U7" s="2" t="s">
        <v>396</v>
      </c>
      <c r="V7" s="2" t="s">
        <v>396</v>
      </c>
      <c r="W7" s="2" t="s">
        <v>396</v>
      </c>
      <c r="X7" s="2" t="s">
        <v>396</v>
      </c>
      <c r="Y7" s="2" t="s">
        <v>453</v>
      </c>
    </row>
    <row r="8" ht="6.75" customHeight="1">
      <c r="T8" s="76"/>
    </row>
    <row r="9" spans="3:25" ht="13.5">
      <c r="C9" s="136" t="s">
        <v>454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76"/>
      <c r="U9" s="57">
        <f>SUM(U11,U14,U20,U25,U30,U35,U38,U42,U45,U52,U60,U63,U67)</f>
        <v>228555139000</v>
      </c>
      <c r="V9" s="57">
        <f>SUM(V11,V14,V20,V25,V30,V35,V38,V42,V45,V52,V60,V63,V67)</f>
        <v>221401586025</v>
      </c>
      <c r="W9" s="57">
        <f>SUM(W11,W14,W20,W25,W30,W35,W38,W42,W45,W52,W60,W63,W67)</f>
        <v>13176250</v>
      </c>
      <c r="X9" s="57">
        <f>SUM(X11,X14,X20,X25,X30,X35,X38,X42,X45,X52,X60,X63,X67)</f>
        <v>7140376725</v>
      </c>
      <c r="Y9" s="58">
        <f>V9/U9*100</f>
        <v>96.87009751506834</v>
      </c>
    </row>
    <row r="10" ht="6.75" customHeight="1">
      <c r="T10" s="76"/>
    </row>
    <row r="11" spans="3:25" ht="13.5">
      <c r="C11" s="133" t="s">
        <v>455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81"/>
      <c r="U11" s="60">
        <v>1261106000</v>
      </c>
      <c r="V11" s="60">
        <v>1223758528</v>
      </c>
      <c r="W11" s="60">
        <v>0</v>
      </c>
      <c r="X11" s="60">
        <v>37347472</v>
      </c>
      <c r="Y11" s="59">
        <f>V11/U11*100</f>
        <v>97.0385144468427</v>
      </c>
    </row>
    <row r="12" spans="4:25" ht="13.5">
      <c r="D12" s="133" t="s">
        <v>455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76"/>
      <c r="U12" s="60">
        <v>1261106000</v>
      </c>
      <c r="V12" s="60">
        <v>1223758528</v>
      </c>
      <c r="W12" s="60">
        <v>0</v>
      </c>
      <c r="X12" s="60">
        <v>37347472</v>
      </c>
      <c r="Y12" s="59">
        <f>V12/U12*100</f>
        <v>97.0385144468427</v>
      </c>
    </row>
    <row r="13" ht="9.75" customHeight="1">
      <c r="T13" s="76"/>
    </row>
    <row r="14" spans="3:25" ht="13.5">
      <c r="C14" s="133" t="s">
        <v>456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81"/>
      <c r="U14" s="60">
        <v>16014242000</v>
      </c>
      <c r="V14" s="60">
        <v>15396358230</v>
      </c>
      <c r="W14" s="60">
        <v>0</v>
      </c>
      <c r="X14" s="60">
        <v>617883770</v>
      </c>
      <c r="Y14" s="59">
        <f>V14/U14*100</f>
        <v>96.14166084164333</v>
      </c>
    </row>
    <row r="15" spans="4:25" ht="13.5">
      <c r="D15" s="133" t="s">
        <v>457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76"/>
      <c r="U15" s="60">
        <v>15368118000</v>
      </c>
      <c r="V15" s="60">
        <v>14766885732</v>
      </c>
      <c r="W15" s="60">
        <v>0</v>
      </c>
      <c r="X15" s="60">
        <v>601232268</v>
      </c>
      <c r="Y15" s="59">
        <f>V15/U15*100</f>
        <v>96.08779508330167</v>
      </c>
    </row>
    <row r="16" spans="4:25" ht="13.5">
      <c r="D16" s="133" t="s">
        <v>458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76"/>
      <c r="U16" s="60">
        <v>466832000</v>
      </c>
      <c r="V16" s="60">
        <v>463078498</v>
      </c>
      <c r="W16" s="60">
        <v>0</v>
      </c>
      <c r="X16" s="60">
        <v>3753502</v>
      </c>
      <c r="Y16" s="59">
        <f>V16/U16*100</f>
        <v>99.19596300167942</v>
      </c>
    </row>
    <row r="17" spans="4:25" ht="13.5">
      <c r="D17" s="133" t="s">
        <v>459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76"/>
      <c r="U17" s="60">
        <v>84855000</v>
      </c>
      <c r="V17" s="60">
        <v>75291313</v>
      </c>
      <c r="W17" s="60">
        <v>0</v>
      </c>
      <c r="X17" s="60">
        <v>9563687</v>
      </c>
      <c r="Y17" s="59">
        <f>V17/U17*100</f>
        <v>88.72937717282423</v>
      </c>
    </row>
    <row r="18" spans="4:25" ht="13.5">
      <c r="D18" s="133" t="s">
        <v>460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76"/>
      <c r="U18" s="60">
        <v>94437000</v>
      </c>
      <c r="V18" s="60">
        <v>91102687</v>
      </c>
      <c r="W18" s="60">
        <v>0</v>
      </c>
      <c r="X18" s="60">
        <v>3334313</v>
      </c>
      <c r="Y18" s="59">
        <f>V18/U18*100</f>
        <v>96.46927263678431</v>
      </c>
    </row>
    <row r="19" ht="9.75" customHeight="1">
      <c r="T19" s="76"/>
    </row>
    <row r="20" spans="3:25" ht="13.5">
      <c r="C20" s="133" t="s">
        <v>461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81"/>
      <c r="U20" s="60">
        <v>20704224000</v>
      </c>
      <c r="V20" s="60">
        <v>18670170765</v>
      </c>
      <c r="W20" s="60">
        <v>0</v>
      </c>
      <c r="X20" s="60">
        <v>2034053235</v>
      </c>
      <c r="Y20" s="59">
        <f>V20/U20*100</f>
        <v>90.17566060432885</v>
      </c>
    </row>
    <row r="21" spans="4:25" ht="13.5">
      <c r="D21" s="133" t="s">
        <v>461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76"/>
      <c r="U21" s="60">
        <v>18930527000</v>
      </c>
      <c r="V21" s="60">
        <v>16967800371</v>
      </c>
      <c r="W21" s="60">
        <v>0</v>
      </c>
      <c r="X21" s="60">
        <v>1962726629</v>
      </c>
      <c r="Y21" s="59">
        <f>V21/U21*100</f>
        <v>89.63194934298448</v>
      </c>
    </row>
    <row r="22" spans="4:25" ht="13.5">
      <c r="D22" s="133" t="s">
        <v>462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76"/>
      <c r="U22" s="60">
        <v>1629586000</v>
      </c>
      <c r="V22" s="60">
        <v>1560849403</v>
      </c>
      <c r="W22" s="60">
        <v>0</v>
      </c>
      <c r="X22" s="60">
        <v>68736597</v>
      </c>
      <c r="Y22" s="59">
        <f>V22/U22*100</f>
        <v>95.781959528371</v>
      </c>
    </row>
    <row r="23" spans="4:25" ht="13.5">
      <c r="D23" s="133" t="s">
        <v>463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76"/>
      <c r="U23" s="60">
        <v>144111000</v>
      </c>
      <c r="V23" s="60">
        <v>141520991</v>
      </c>
      <c r="W23" s="60">
        <v>0</v>
      </c>
      <c r="X23" s="60">
        <v>2590009</v>
      </c>
      <c r="Y23" s="59">
        <f>V23/U23*100</f>
        <v>98.2027680052182</v>
      </c>
    </row>
    <row r="24" ht="9.75" customHeight="1">
      <c r="T24" s="76"/>
    </row>
    <row r="25" spans="3:25" ht="13.5">
      <c r="C25" s="133" t="s">
        <v>464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81"/>
      <c r="U25" s="60">
        <v>5672328000</v>
      </c>
      <c r="V25" s="60">
        <v>5335808215</v>
      </c>
      <c r="W25" s="60">
        <v>0</v>
      </c>
      <c r="X25" s="60">
        <v>336519785</v>
      </c>
      <c r="Y25" s="59">
        <f>V25/U25*100</f>
        <v>94.0673426325135</v>
      </c>
    </row>
    <row r="26" spans="4:25" ht="13.5">
      <c r="D26" s="133" t="s">
        <v>465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76"/>
      <c r="U26" s="60">
        <v>2483618000</v>
      </c>
      <c r="V26" s="60">
        <v>2245776841</v>
      </c>
      <c r="W26" s="60">
        <v>0</v>
      </c>
      <c r="X26" s="60">
        <v>237841159</v>
      </c>
      <c r="Y26" s="59">
        <f>V26/U26*100</f>
        <v>90.42360141535454</v>
      </c>
    </row>
    <row r="27" spans="4:25" ht="13.5">
      <c r="D27" s="133" t="s">
        <v>466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76"/>
      <c r="U27" s="60">
        <v>2084336000</v>
      </c>
      <c r="V27" s="60">
        <v>2005751632</v>
      </c>
      <c r="W27" s="60">
        <v>0</v>
      </c>
      <c r="X27" s="60">
        <v>78584368</v>
      </c>
      <c r="Y27" s="59">
        <f>V27/U27*100</f>
        <v>96.22976487476107</v>
      </c>
    </row>
    <row r="28" spans="4:25" ht="13.5">
      <c r="D28" s="133" t="s">
        <v>467</v>
      </c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76"/>
      <c r="U28" s="60">
        <v>1104374000</v>
      </c>
      <c r="V28" s="60">
        <v>1084279742</v>
      </c>
      <c r="W28" s="60">
        <v>0</v>
      </c>
      <c r="X28" s="60">
        <v>20094258</v>
      </c>
      <c r="Y28" s="59">
        <f>V28/U28*100</f>
        <v>98.1804843286785</v>
      </c>
    </row>
    <row r="29" ht="9.75" customHeight="1">
      <c r="T29" s="76"/>
    </row>
    <row r="30" spans="3:25" ht="13.5">
      <c r="C30" s="133" t="s">
        <v>468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81"/>
      <c r="U30" s="60">
        <v>63524085000</v>
      </c>
      <c r="V30" s="60">
        <v>62158796269</v>
      </c>
      <c r="W30" s="60">
        <v>0</v>
      </c>
      <c r="X30" s="60">
        <v>1365288731</v>
      </c>
      <c r="Y30" s="59">
        <f>V30/U30*100</f>
        <v>97.85075419661692</v>
      </c>
    </row>
    <row r="31" spans="4:25" ht="13.5">
      <c r="D31" s="133" t="s">
        <v>468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76"/>
      <c r="U31" s="60">
        <v>26183186000</v>
      </c>
      <c r="V31" s="60">
        <v>25502985412</v>
      </c>
      <c r="W31" s="60">
        <v>0</v>
      </c>
      <c r="X31" s="60">
        <v>680200588</v>
      </c>
      <c r="Y31" s="59">
        <f>V31/U31*100</f>
        <v>97.4021473628152</v>
      </c>
    </row>
    <row r="32" spans="4:25" ht="13.5">
      <c r="D32" s="133" t="s">
        <v>469</v>
      </c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76"/>
      <c r="U32" s="60">
        <v>31398197000</v>
      </c>
      <c r="V32" s="60">
        <v>30961532435</v>
      </c>
      <c r="W32" s="60">
        <v>0</v>
      </c>
      <c r="X32" s="60">
        <v>436664565</v>
      </c>
      <c r="Y32" s="59">
        <f>V32/U32*100</f>
        <v>98.6092686627834</v>
      </c>
    </row>
    <row r="33" spans="4:25" ht="13.5">
      <c r="D33" s="133" t="s">
        <v>470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76"/>
      <c r="U33" s="60">
        <v>5942702000</v>
      </c>
      <c r="V33" s="60">
        <v>5694278422</v>
      </c>
      <c r="W33" s="60">
        <v>0</v>
      </c>
      <c r="X33" s="60">
        <v>248423578</v>
      </c>
      <c r="Y33" s="59">
        <f>V33/U33*100</f>
        <v>95.8196864321987</v>
      </c>
    </row>
    <row r="34" ht="9.75" customHeight="1">
      <c r="T34" s="76"/>
    </row>
    <row r="35" spans="3:25" ht="13.5">
      <c r="C35" s="133" t="s">
        <v>471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81"/>
      <c r="U35" s="60">
        <v>46176572000</v>
      </c>
      <c r="V35" s="60">
        <v>45327407760</v>
      </c>
      <c r="W35" s="60">
        <v>7245000</v>
      </c>
      <c r="X35" s="60">
        <v>841919240</v>
      </c>
      <c r="Y35" s="59">
        <f>V35/U35*100</f>
        <v>98.16104963356743</v>
      </c>
    </row>
    <row r="36" spans="4:25" ht="13.5">
      <c r="D36" s="133" t="s">
        <v>471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76"/>
      <c r="U36" s="60">
        <v>46176572000</v>
      </c>
      <c r="V36" s="60">
        <v>45327407760</v>
      </c>
      <c r="W36" s="60">
        <v>7245000</v>
      </c>
      <c r="X36" s="60">
        <v>841919240</v>
      </c>
      <c r="Y36" s="59">
        <f>V36/U36*100</f>
        <v>98.16104963356743</v>
      </c>
    </row>
    <row r="37" ht="9.75" customHeight="1">
      <c r="T37" s="76"/>
    </row>
    <row r="38" spans="3:25" ht="13.5">
      <c r="C38" s="133" t="s">
        <v>472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81"/>
      <c r="U38" s="60">
        <v>12161690000</v>
      </c>
      <c r="V38" s="60">
        <v>11819834014</v>
      </c>
      <c r="W38" s="60">
        <v>0</v>
      </c>
      <c r="X38" s="60">
        <v>341855986</v>
      </c>
      <c r="Y38" s="59">
        <f>V38/U38*100</f>
        <v>97.18907498875568</v>
      </c>
    </row>
    <row r="39" spans="4:25" ht="13.5">
      <c r="D39" s="133" t="s">
        <v>472</v>
      </c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76"/>
      <c r="U39" s="60">
        <v>1370329000</v>
      </c>
      <c r="V39" s="60">
        <v>1264957352</v>
      </c>
      <c r="W39" s="60">
        <v>0</v>
      </c>
      <c r="X39" s="60">
        <v>105371648</v>
      </c>
      <c r="Y39" s="59">
        <f>V39/U39*100</f>
        <v>92.3104854381685</v>
      </c>
    </row>
    <row r="40" spans="4:25" ht="13.5">
      <c r="D40" s="133" t="s">
        <v>473</v>
      </c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76"/>
      <c r="U40" s="60">
        <v>10791361000</v>
      </c>
      <c r="V40" s="60">
        <v>10554876662</v>
      </c>
      <c r="W40" s="60">
        <v>0</v>
      </c>
      <c r="X40" s="60">
        <v>236484338</v>
      </c>
      <c r="Y40" s="59">
        <f>V40/U40*100</f>
        <v>97.80857726842795</v>
      </c>
    </row>
    <row r="41" ht="9.75" customHeight="1">
      <c r="T41" s="76"/>
    </row>
    <row r="42" spans="3:25" ht="13.5">
      <c r="C42" s="133" t="s">
        <v>474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81"/>
      <c r="U42" s="60">
        <v>7108503000</v>
      </c>
      <c r="V42" s="60">
        <v>6917251429</v>
      </c>
      <c r="W42" s="60">
        <v>0</v>
      </c>
      <c r="X42" s="60">
        <v>191251571</v>
      </c>
      <c r="Y42" s="59">
        <f>V42/U42*100</f>
        <v>97.30953801384061</v>
      </c>
    </row>
    <row r="43" spans="4:25" ht="13.5">
      <c r="D43" s="133" t="s">
        <v>474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76"/>
      <c r="U43" s="60">
        <v>7108503000</v>
      </c>
      <c r="V43" s="60">
        <v>6917251429</v>
      </c>
      <c r="W43" s="60">
        <v>0</v>
      </c>
      <c r="X43" s="60">
        <v>191251571</v>
      </c>
      <c r="Y43" s="59">
        <f>V43/U43*100</f>
        <v>97.30953801384061</v>
      </c>
    </row>
    <row r="44" ht="9.75" customHeight="1">
      <c r="T44" s="76"/>
    </row>
    <row r="45" spans="3:25" ht="13.5">
      <c r="C45" s="133" t="s">
        <v>475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81"/>
      <c r="U45" s="60">
        <v>16406244000</v>
      </c>
      <c r="V45" s="60">
        <v>16009122712</v>
      </c>
      <c r="W45" s="60">
        <v>0</v>
      </c>
      <c r="X45" s="60">
        <v>397121288</v>
      </c>
      <c r="Y45" s="59">
        <f aca="true" t="shared" si="0" ref="Y45:Y50">V45/U45*100</f>
        <v>97.57945031172278</v>
      </c>
    </row>
    <row r="46" spans="4:25" ht="13.5">
      <c r="D46" s="133" t="s">
        <v>476</v>
      </c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76"/>
      <c r="U46" s="60">
        <v>630503000</v>
      </c>
      <c r="V46" s="60">
        <v>605829601</v>
      </c>
      <c r="W46" s="60">
        <v>0</v>
      </c>
      <c r="X46" s="60">
        <v>24673399</v>
      </c>
      <c r="Y46" s="59">
        <f t="shared" si="0"/>
        <v>96.08671187924563</v>
      </c>
    </row>
    <row r="47" spans="4:25" ht="13.5">
      <c r="D47" s="133" t="s">
        <v>477</v>
      </c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76"/>
      <c r="U47" s="60">
        <v>7117073000</v>
      </c>
      <c r="V47" s="60">
        <v>6844509870</v>
      </c>
      <c r="W47" s="60">
        <v>0</v>
      </c>
      <c r="X47" s="60">
        <v>272563130</v>
      </c>
      <c r="Y47" s="59">
        <f t="shared" si="0"/>
        <v>96.17029177584662</v>
      </c>
    </row>
    <row r="48" spans="4:25" ht="13.5">
      <c r="D48" s="133" t="s">
        <v>478</v>
      </c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76"/>
      <c r="U48" s="60">
        <v>6717910000</v>
      </c>
      <c r="V48" s="60">
        <v>6674977340</v>
      </c>
      <c r="W48" s="60">
        <v>0</v>
      </c>
      <c r="X48" s="60">
        <v>42932660</v>
      </c>
      <c r="Y48" s="59">
        <f t="shared" si="0"/>
        <v>99.36092237020145</v>
      </c>
    </row>
    <row r="49" spans="4:25" ht="13.5">
      <c r="D49" s="133" t="s">
        <v>479</v>
      </c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76"/>
      <c r="U49" s="60">
        <v>181229000</v>
      </c>
      <c r="V49" s="60">
        <v>170970699</v>
      </c>
      <c r="W49" s="60">
        <v>0</v>
      </c>
      <c r="X49" s="60">
        <v>10258301</v>
      </c>
      <c r="Y49" s="59">
        <f t="shared" si="0"/>
        <v>94.339591897544</v>
      </c>
    </row>
    <row r="50" spans="4:25" ht="13.5">
      <c r="D50" s="133" t="s">
        <v>480</v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76"/>
      <c r="U50" s="60">
        <v>1759529000</v>
      </c>
      <c r="V50" s="60">
        <v>1712835202</v>
      </c>
      <c r="W50" s="60">
        <v>0</v>
      </c>
      <c r="X50" s="60">
        <v>46693798</v>
      </c>
      <c r="Y50" s="59">
        <f t="shared" si="0"/>
        <v>97.34623311124739</v>
      </c>
    </row>
    <row r="51" ht="9.75" customHeight="1">
      <c r="T51" s="76"/>
    </row>
    <row r="52" spans="3:25" ht="13.5">
      <c r="C52" s="133" t="s">
        <v>481</v>
      </c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81"/>
      <c r="U52" s="60">
        <v>26103231000</v>
      </c>
      <c r="V52" s="60">
        <v>25279550055</v>
      </c>
      <c r="W52" s="60">
        <v>5931250</v>
      </c>
      <c r="X52" s="60">
        <v>817749695</v>
      </c>
      <c r="Y52" s="59">
        <f>V52/U52*100</f>
        <v>96.8445249363958</v>
      </c>
    </row>
    <row r="53" spans="4:25" ht="13.5">
      <c r="D53" s="133" t="s">
        <v>482</v>
      </c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76"/>
      <c r="U53" s="60">
        <v>3045270000</v>
      </c>
      <c r="V53" s="60">
        <v>2953485764</v>
      </c>
      <c r="W53" s="60">
        <v>0</v>
      </c>
      <c r="X53" s="60">
        <v>91784236</v>
      </c>
      <c r="Y53" s="59">
        <f aca="true" t="shared" si="1" ref="Y53:Y58">V53/U53*100</f>
        <v>96.98600662667022</v>
      </c>
    </row>
    <row r="54" spans="4:25" ht="13.5">
      <c r="D54" s="133" t="s">
        <v>483</v>
      </c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76"/>
      <c r="U54" s="60">
        <v>9470981000</v>
      </c>
      <c r="V54" s="60">
        <v>9204680665</v>
      </c>
      <c r="W54" s="60">
        <v>0</v>
      </c>
      <c r="X54" s="60">
        <v>266300335</v>
      </c>
      <c r="Y54" s="59">
        <f t="shared" si="1"/>
        <v>97.18824971774308</v>
      </c>
    </row>
    <row r="55" spans="4:25" ht="13.5">
      <c r="D55" s="133" t="s">
        <v>484</v>
      </c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76"/>
      <c r="U55" s="60">
        <v>4638006000</v>
      </c>
      <c r="V55" s="60">
        <v>4438600090</v>
      </c>
      <c r="W55" s="60">
        <v>5931250</v>
      </c>
      <c r="X55" s="60">
        <v>193474660</v>
      </c>
      <c r="Y55" s="59">
        <f t="shared" si="1"/>
        <v>95.70061121093849</v>
      </c>
    </row>
    <row r="56" spans="4:25" ht="13.5">
      <c r="D56" s="133" t="s">
        <v>485</v>
      </c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76"/>
      <c r="U56" s="60">
        <v>2768693000</v>
      </c>
      <c r="V56" s="60">
        <v>2741576635</v>
      </c>
      <c r="W56" s="60">
        <v>0</v>
      </c>
      <c r="X56" s="60">
        <v>27116365</v>
      </c>
      <c r="Y56" s="59">
        <f t="shared" si="1"/>
        <v>99.02060773801935</v>
      </c>
    </row>
    <row r="57" spans="4:25" ht="13.5">
      <c r="D57" s="133" t="s">
        <v>486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76"/>
      <c r="U57" s="60">
        <v>4685159000</v>
      </c>
      <c r="V57" s="60">
        <v>4514211415</v>
      </c>
      <c r="W57" s="60">
        <v>0</v>
      </c>
      <c r="X57" s="60">
        <v>170947585</v>
      </c>
      <c r="Y57" s="59">
        <f t="shared" si="1"/>
        <v>96.35129597522732</v>
      </c>
    </row>
    <row r="58" spans="4:25" ht="13.5">
      <c r="D58" s="133" t="s">
        <v>487</v>
      </c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76"/>
      <c r="U58" s="60">
        <v>1495122000</v>
      </c>
      <c r="V58" s="60">
        <v>1426995486</v>
      </c>
      <c r="W58" s="60">
        <v>0</v>
      </c>
      <c r="X58" s="60">
        <v>68126514</v>
      </c>
      <c r="Y58" s="59">
        <f t="shared" si="1"/>
        <v>95.44341438357539</v>
      </c>
    </row>
    <row r="59" ht="9.75" customHeight="1">
      <c r="T59" s="76"/>
    </row>
    <row r="60" spans="3:25" ht="13.5">
      <c r="C60" s="133" t="s">
        <v>386</v>
      </c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81"/>
      <c r="U60" s="60">
        <v>10038058000</v>
      </c>
      <c r="V60" s="60">
        <v>9979200138</v>
      </c>
      <c r="W60" s="60">
        <v>0</v>
      </c>
      <c r="X60" s="60">
        <v>58857862</v>
      </c>
      <c r="Y60" s="59">
        <f>V60/U60*100</f>
        <v>99.41365289979397</v>
      </c>
    </row>
    <row r="61" spans="4:25" ht="13.5">
      <c r="D61" s="133" t="s">
        <v>386</v>
      </c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76"/>
      <c r="U61" s="60">
        <v>10038058000</v>
      </c>
      <c r="V61" s="60">
        <v>9979200138</v>
      </c>
      <c r="W61" s="60">
        <v>0</v>
      </c>
      <c r="X61" s="60">
        <v>58857862</v>
      </c>
      <c r="Y61" s="59">
        <f>V61/U61*100</f>
        <v>99.41365289979397</v>
      </c>
    </row>
    <row r="62" ht="9.75" customHeight="1">
      <c r="T62" s="76"/>
    </row>
    <row r="63" spans="3:25" ht="13.5">
      <c r="C63" s="133" t="s">
        <v>589</v>
      </c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81"/>
      <c r="U63" s="60">
        <v>3284856000</v>
      </c>
      <c r="V63" s="60">
        <v>3284327910</v>
      </c>
      <c r="W63" s="60">
        <v>0</v>
      </c>
      <c r="X63" s="60">
        <v>528090</v>
      </c>
      <c r="Y63" s="59">
        <f>V63/U63*100</f>
        <v>99.98392349618979</v>
      </c>
    </row>
    <row r="64" spans="4:25" ht="13.5">
      <c r="D64" s="133" t="s">
        <v>488</v>
      </c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76"/>
      <c r="U64" s="60">
        <v>1245656000</v>
      </c>
      <c r="V64" s="60">
        <v>1245127910</v>
      </c>
      <c r="W64" s="60">
        <v>0</v>
      </c>
      <c r="X64" s="60">
        <v>528090</v>
      </c>
      <c r="Y64" s="59">
        <f>V64/U64*100</f>
        <v>99.95760547053119</v>
      </c>
    </row>
    <row r="65" spans="4:25" ht="13.5">
      <c r="D65" s="133" t="s">
        <v>489</v>
      </c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76"/>
      <c r="U65" s="60">
        <v>2039200000</v>
      </c>
      <c r="V65" s="60">
        <v>2039200000</v>
      </c>
      <c r="W65" s="60">
        <v>0</v>
      </c>
      <c r="X65" s="60">
        <v>0</v>
      </c>
      <c r="Y65" s="59">
        <f>V65/U65*100</f>
        <v>100</v>
      </c>
    </row>
    <row r="66" ht="9.75" customHeight="1">
      <c r="T66" s="76"/>
    </row>
    <row r="67" spans="3:25" ht="13.5">
      <c r="C67" s="133" t="s">
        <v>387</v>
      </c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81"/>
      <c r="U67" s="60">
        <v>100000000</v>
      </c>
      <c r="V67" s="60">
        <v>0</v>
      </c>
      <c r="W67" s="60">
        <v>0</v>
      </c>
      <c r="X67" s="60">
        <v>100000000</v>
      </c>
      <c r="Y67" s="59">
        <f>V67/U67*100</f>
        <v>0</v>
      </c>
    </row>
    <row r="68" spans="4:25" ht="13.5">
      <c r="D68" s="133" t="s">
        <v>387</v>
      </c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76"/>
      <c r="U68" s="60">
        <v>100000000</v>
      </c>
      <c r="V68" s="60">
        <v>0</v>
      </c>
      <c r="W68" s="60">
        <v>0</v>
      </c>
      <c r="X68" s="60">
        <v>100000000</v>
      </c>
      <c r="Y68" s="59">
        <f>V68/U68*100</f>
        <v>0</v>
      </c>
    </row>
    <row r="69" spans="2:25" ht="6.7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74"/>
      <c r="U69" s="3"/>
      <c r="V69" s="3"/>
      <c r="W69" s="3"/>
      <c r="X69" s="3"/>
      <c r="Y69" s="3"/>
    </row>
  </sheetData>
  <sheetProtection/>
  <mergeCells count="50">
    <mergeCell ref="C67:S67"/>
    <mergeCell ref="D68:S68"/>
    <mergeCell ref="D58:S58"/>
    <mergeCell ref="C60:S60"/>
    <mergeCell ref="D61:S61"/>
    <mergeCell ref="C63:S63"/>
    <mergeCell ref="D64:S64"/>
    <mergeCell ref="D65:S65"/>
    <mergeCell ref="C52:S52"/>
    <mergeCell ref="D53:S53"/>
    <mergeCell ref="D54:S54"/>
    <mergeCell ref="D55:S55"/>
    <mergeCell ref="D56:S56"/>
    <mergeCell ref="D57:S57"/>
    <mergeCell ref="C45:S45"/>
    <mergeCell ref="D46:S46"/>
    <mergeCell ref="D47:S47"/>
    <mergeCell ref="D48:S48"/>
    <mergeCell ref="D49:S49"/>
    <mergeCell ref="D50:S50"/>
    <mergeCell ref="D36:S36"/>
    <mergeCell ref="C38:S38"/>
    <mergeCell ref="D39:S39"/>
    <mergeCell ref="D40:S40"/>
    <mergeCell ref="C42:S42"/>
    <mergeCell ref="D43:S43"/>
    <mergeCell ref="D28:S28"/>
    <mergeCell ref="C30:S30"/>
    <mergeCell ref="D31:S31"/>
    <mergeCell ref="D32:S32"/>
    <mergeCell ref="D33:S33"/>
    <mergeCell ref="C35:S35"/>
    <mergeCell ref="D21:S21"/>
    <mergeCell ref="D22:S22"/>
    <mergeCell ref="D23:S23"/>
    <mergeCell ref="C25:S25"/>
    <mergeCell ref="D26:S26"/>
    <mergeCell ref="D27:S27"/>
    <mergeCell ref="C14:S14"/>
    <mergeCell ref="D15:S15"/>
    <mergeCell ref="D16:S16"/>
    <mergeCell ref="D17:S17"/>
    <mergeCell ref="D18:S18"/>
    <mergeCell ref="C20:S20"/>
    <mergeCell ref="B3:Y3"/>
    <mergeCell ref="B5:T6"/>
    <mergeCell ref="U5:Y5"/>
    <mergeCell ref="C9:S9"/>
    <mergeCell ref="C11:S11"/>
    <mergeCell ref="D12:S12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71"/>
  <sheetViews>
    <sheetView zoomScalePageLayoutView="0" workbookViewId="0" topLeftCell="A1">
      <selection activeCell="B3" sqref="B3:X3"/>
    </sheetView>
  </sheetViews>
  <sheetFormatPr defaultColWidth="9.140625" defaultRowHeight="15"/>
  <cols>
    <col min="1" max="20" width="1.57421875" style="0" customWidth="1"/>
    <col min="21" max="24" width="16.8515625" style="0" customWidth="1"/>
    <col min="25" max="25" width="1.57421875" style="0" customWidth="1"/>
  </cols>
  <sheetData>
    <row r="1" ht="10.5" customHeight="1">
      <c r="A1" s="12" t="s">
        <v>490</v>
      </c>
    </row>
    <row r="2" ht="9" customHeight="1"/>
    <row r="3" spans="2:24" ht="15" customHeight="1">
      <c r="B3" s="134" t="s">
        <v>491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2:24" ht="9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18" customHeight="1">
      <c r="B5" s="135" t="s">
        <v>492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 t="s">
        <v>493</v>
      </c>
      <c r="V5" s="88"/>
      <c r="W5" s="88"/>
      <c r="X5" s="105"/>
    </row>
    <row r="6" spans="2:24" ht="18" customHeight="1">
      <c r="B6" s="135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78" t="s">
        <v>494</v>
      </c>
      <c r="V6" s="78" t="s">
        <v>495</v>
      </c>
      <c r="W6" s="78" t="s">
        <v>496</v>
      </c>
      <c r="X6" s="79" t="s">
        <v>497</v>
      </c>
    </row>
    <row r="7" spans="20:24" ht="12" customHeight="1">
      <c r="T7" s="73"/>
      <c r="U7" s="2" t="s">
        <v>498</v>
      </c>
      <c r="V7" s="2" t="s">
        <v>498</v>
      </c>
      <c r="W7" s="2" t="s">
        <v>498</v>
      </c>
      <c r="X7" s="2" t="s">
        <v>499</v>
      </c>
    </row>
    <row r="8" ht="6.75" customHeight="1">
      <c r="T8" s="76"/>
    </row>
    <row r="9" spans="3:24" ht="12.75" customHeight="1">
      <c r="C9" s="136" t="s">
        <v>500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76"/>
      <c r="U9" s="57">
        <f>SUM(U10,U12,U14,U16,U19,U21,U23,U26,U28,U30,U32,U34)</f>
        <v>68954927000</v>
      </c>
      <c r="V9" s="57">
        <f>SUM(V10,V12,V14,V16,V19,V21,V23,V26,V28,V30,V32,V34)</f>
        <v>73714219088</v>
      </c>
      <c r="W9" s="57">
        <f>SUM(W10,W12,W14,W16,W19,W21,W23,W26,W28,W30,W32,W34)</f>
        <v>67783657810</v>
      </c>
      <c r="X9" s="58">
        <f>W9/U9*100</f>
        <v>98.30139883985375</v>
      </c>
    </row>
    <row r="10" spans="3:24" ht="12.75" customHeight="1">
      <c r="C10" s="68"/>
      <c r="D10" s="133" t="s">
        <v>501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81"/>
      <c r="U10" s="60">
        <v>18266041000</v>
      </c>
      <c r="V10" s="60">
        <v>24201930648</v>
      </c>
      <c r="W10" s="60">
        <v>18294325064</v>
      </c>
      <c r="X10" s="59">
        <f aca="true" t="shared" si="0" ref="X10:X37">W10/U10*100</f>
        <v>100.15484507014958</v>
      </c>
    </row>
    <row r="11" spans="5:24" ht="12.75" customHeight="1">
      <c r="E11" s="133" t="s">
        <v>501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76"/>
      <c r="U11" s="60">
        <v>18266041000</v>
      </c>
      <c r="V11" s="60">
        <v>24201930648</v>
      </c>
      <c r="W11" s="60">
        <v>18294325064</v>
      </c>
      <c r="X11" s="59">
        <f t="shared" si="0"/>
        <v>100.15484507014958</v>
      </c>
    </row>
    <row r="12" spans="4:24" ht="12.75" customHeight="1">
      <c r="D12" s="133" t="s">
        <v>502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81"/>
      <c r="U12" s="60">
        <v>2000</v>
      </c>
      <c r="V12" s="60">
        <v>0</v>
      </c>
      <c r="W12" s="60">
        <v>0</v>
      </c>
      <c r="X12" s="59">
        <f t="shared" si="0"/>
        <v>0</v>
      </c>
    </row>
    <row r="13" spans="5:24" ht="12.75" customHeight="1">
      <c r="E13" s="133" t="s">
        <v>502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76"/>
      <c r="U13" s="60">
        <v>2000</v>
      </c>
      <c r="V13" s="60">
        <v>0</v>
      </c>
      <c r="W13" s="60">
        <v>0</v>
      </c>
      <c r="X13" s="59">
        <f t="shared" si="0"/>
        <v>0</v>
      </c>
    </row>
    <row r="14" spans="4:24" ht="12.75" customHeight="1">
      <c r="D14" s="133" t="s">
        <v>503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81"/>
      <c r="U14" s="60">
        <v>1000</v>
      </c>
      <c r="V14" s="60">
        <v>29700</v>
      </c>
      <c r="W14" s="60">
        <v>29700</v>
      </c>
      <c r="X14" s="59">
        <f t="shared" si="0"/>
        <v>2970</v>
      </c>
    </row>
    <row r="15" spans="5:24" ht="12.75" customHeight="1">
      <c r="E15" s="133" t="s">
        <v>504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76"/>
      <c r="U15" s="60">
        <v>1000</v>
      </c>
      <c r="V15" s="60">
        <v>29700</v>
      </c>
      <c r="W15" s="60">
        <v>29700</v>
      </c>
      <c r="X15" s="59">
        <f t="shared" si="0"/>
        <v>2970</v>
      </c>
    </row>
    <row r="16" spans="4:24" ht="12.75" customHeight="1">
      <c r="D16" s="133" t="s">
        <v>505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81"/>
      <c r="U16" s="60">
        <v>15764651000</v>
      </c>
      <c r="V16" s="60">
        <v>16481707066</v>
      </c>
      <c r="W16" s="60">
        <v>16481707066</v>
      </c>
      <c r="X16" s="59">
        <f t="shared" si="0"/>
        <v>104.54850580580566</v>
      </c>
    </row>
    <row r="17" spans="5:24" ht="12.75" customHeight="1">
      <c r="E17" s="133" t="s">
        <v>506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76"/>
      <c r="U17" s="60">
        <v>14912213000</v>
      </c>
      <c r="V17" s="60">
        <v>15531125666</v>
      </c>
      <c r="W17" s="60">
        <v>15531125666</v>
      </c>
      <c r="X17" s="59">
        <f t="shared" si="0"/>
        <v>104.15037436764081</v>
      </c>
    </row>
    <row r="18" spans="5:24" ht="12.75" customHeight="1">
      <c r="E18" s="133" t="s">
        <v>507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76"/>
      <c r="U18" s="60">
        <v>852438000</v>
      </c>
      <c r="V18" s="60">
        <v>950581400</v>
      </c>
      <c r="W18" s="60">
        <v>950581400</v>
      </c>
      <c r="X18" s="59">
        <f t="shared" si="0"/>
        <v>111.51325961536205</v>
      </c>
    </row>
    <row r="19" spans="4:24" ht="12.75" customHeight="1">
      <c r="D19" s="133" t="s">
        <v>508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81"/>
      <c r="U19" s="60">
        <v>2163352000</v>
      </c>
      <c r="V19" s="60">
        <v>2199671108</v>
      </c>
      <c r="W19" s="60">
        <v>2199671108</v>
      </c>
      <c r="X19" s="59">
        <f t="shared" si="0"/>
        <v>101.67883488216434</v>
      </c>
    </row>
    <row r="20" spans="5:24" ht="12.75" customHeight="1">
      <c r="E20" s="133" t="s">
        <v>508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76"/>
      <c r="U20" s="60">
        <v>2163352000</v>
      </c>
      <c r="V20" s="60">
        <v>2199671108</v>
      </c>
      <c r="W20" s="60">
        <v>2199671108</v>
      </c>
      <c r="X20" s="59">
        <f t="shared" si="0"/>
        <v>101.67883488216434</v>
      </c>
    </row>
    <row r="21" spans="4:24" ht="12.75" customHeight="1">
      <c r="D21" s="133" t="s">
        <v>509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81"/>
      <c r="U21" s="60">
        <v>10153151000</v>
      </c>
      <c r="V21" s="60">
        <v>10153151970</v>
      </c>
      <c r="W21" s="60">
        <v>10153151970</v>
      </c>
      <c r="X21" s="59">
        <f t="shared" si="0"/>
        <v>100.00000955368438</v>
      </c>
    </row>
    <row r="22" spans="5:24" ht="12.75" customHeight="1">
      <c r="E22" s="133" t="s">
        <v>509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76"/>
      <c r="U22" s="60">
        <v>10153151000</v>
      </c>
      <c r="V22" s="60">
        <v>10153151970</v>
      </c>
      <c r="W22" s="60">
        <v>10153151970</v>
      </c>
      <c r="X22" s="59">
        <f t="shared" si="0"/>
        <v>100.00000955368438</v>
      </c>
    </row>
    <row r="23" spans="4:24" ht="12.75" customHeight="1">
      <c r="D23" s="133" t="s">
        <v>510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81"/>
      <c r="U23" s="60">
        <v>3552893000</v>
      </c>
      <c r="V23" s="60">
        <v>3704345554</v>
      </c>
      <c r="W23" s="60">
        <v>3704345554</v>
      </c>
      <c r="X23" s="59">
        <f t="shared" si="0"/>
        <v>104.26279524882962</v>
      </c>
    </row>
    <row r="24" spans="5:24" ht="12.75" customHeight="1">
      <c r="E24" s="133" t="s">
        <v>511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76"/>
      <c r="U24" s="60">
        <v>507088000</v>
      </c>
      <c r="V24" s="60">
        <v>504393381</v>
      </c>
      <c r="W24" s="60">
        <v>504393381</v>
      </c>
      <c r="X24" s="59">
        <f t="shared" si="0"/>
        <v>99.46860919603698</v>
      </c>
    </row>
    <row r="25" spans="5:24" ht="12.75" customHeight="1">
      <c r="E25" s="133" t="s">
        <v>512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76"/>
      <c r="U25" s="60">
        <v>3045805000</v>
      </c>
      <c r="V25" s="60">
        <v>3199952173</v>
      </c>
      <c r="W25" s="60">
        <v>3199952173</v>
      </c>
      <c r="X25" s="59">
        <f t="shared" si="0"/>
        <v>105.06096657533888</v>
      </c>
    </row>
    <row r="26" spans="4:24" ht="12.75" customHeight="1">
      <c r="D26" s="133" t="s">
        <v>513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81"/>
      <c r="U26" s="60">
        <v>7794472000</v>
      </c>
      <c r="V26" s="60">
        <v>7591831614</v>
      </c>
      <c r="W26" s="60">
        <v>7591831614</v>
      </c>
      <c r="X26" s="59">
        <f t="shared" si="0"/>
        <v>97.40020381111127</v>
      </c>
    </row>
    <row r="27" spans="5:24" ht="12.75" customHeight="1">
      <c r="E27" s="133" t="s">
        <v>513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76"/>
      <c r="U27" s="60">
        <v>7794472000</v>
      </c>
      <c r="V27" s="60">
        <v>7591831614</v>
      </c>
      <c r="W27" s="60">
        <v>7591831614</v>
      </c>
      <c r="X27" s="59">
        <f t="shared" si="0"/>
        <v>97.40020381111127</v>
      </c>
    </row>
    <row r="28" spans="4:24" ht="12.75" customHeight="1">
      <c r="D28" s="133" t="s">
        <v>514</v>
      </c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81"/>
      <c r="U28" s="60">
        <v>1000</v>
      </c>
      <c r="V28" s="60">
        <v>0</v>
      </c>
      <c r="W28" s="60">
        <v>0</v>
      </c>
      <c r="X28" s="59">
        <f t="shared" si="0"/>
        <v>0</v>
      </c>
    </row>
    <row r="29" spans="5:24" ht="12.75" customHeight="1">
      <c r="E29" s="133" t="s">
        <v>515</v>
      </c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76"/>
      <c r="U29" s="60">
        <v>1000</v>
      </c>
      <c r="V29" s="60">
        <v>0</v>
      </c>
      <c r="W29" s="60">
        <v>0</v>
      </c>
      <c r="X29" s="59">
        <f t="shared" si="0"/>
        <v>0</v>
      </c>
    </row>
    <row r="30" spans="4:24" ht="12.75" customHeight="1">
      <c r="D30" s="133" t="s">
        <v>516</v>
      </c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81"/>
      <c r="U30" s="60">
        <v>10555985000</v>
      </c>
      <c r="V30" s="60">
        <v>8647800930</v>
      </c>
      <c r="W30" s="60">
        <v>8647800930</v>
      </c>
      <c r="X30" s="59">
        <f t="shared" si="0"/>
        <v>81.9232021455127</v>
      </c>
    </row>
    <row r="31" spans="5:24" ht="12.75" customHeight="1">
      <c r="E31" s="133" t="s">
        <v>517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76"/>
      <c r="U31" s="60">
        <v>10555985000</v>
      </c>
      <c r="V31" s="60">
        <v>8647800930</v>
      </c>
      <c r="W31" s="60">
        <v>8647800930</v>
      </c>
      <c r="X31" s="59">
        <f t="shared" si="0"/>
        <v>81.9232021455127</v>
      </c>
    </row>
    <row r="32" spans="4:24" ht="12.75" customHeight="1">
      <c r="D32" s="133" t="s">
        <v>518</v>
      </c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81"/>
      <c r="U32" s="60">
        <v>600001000</v>
      </c>
      <c r="V32" s="60">
        <v>600001000</v>
      </c>
      <c r="W32" s="60">
        <v>600001000</v>
      </c>
      <c r="X32" s="59">
        <f t="shared" si="0"/>
        <v>100</v>
      </c>
    </row>
    <row r="33" spans="5:24" ht="12.75" customHeight="1">
      <c r="E33" s="133" t="s">
        <v>518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76"/>
      <c r="U33" s="60">
        <v>600001000</v>
      </c>
      <c r="V33" s="60">
        <v>600001000</v>
      </c>
      <c r="W33" s="60">
        <v>600001000</v>
      </c>
      <c r="X33" s="59">
        <f t="shared" si="0"/>
        <v>100</v>
      </c>
    </row>
    <row r="34" spans="4:24" ht="12.75" customHeight="1">
      <c r="D34" s="133" t="s">
        <v>519</v>
      </c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81"/>
      <c r="U34" s="60">
        <v>104377000</v>
      </c>
      <c r="V34" s="60">
        <v>133749498</v>
      </c>
      <c r="W34" s="60">
        <v>110793804</v>
      </c>
      <c r="X34" s="59">
        <f t="shared" si="0"/>
        <v>106.1477183670732</v>
      </c>
    </row>
    <row r="35" spans="5:24" ht="12.75" customHeight="1">
      <c r="E35" s="133" t="s">
        <v>520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76"/>
      <c r="U35" s="60">
        <v>5000</v>
      </c>
      <c r="V35" s="60">
        <v>7838</v>
      </c>
      <c r="W35" s="60">
        <v>159</v>
      </c>
      <c r="X35" s="59">
        <f t="shared" si="0"/>
        <v>3.18</v>
      </c>
    </row>
    <row r="36" spans="5:24" ht="12.75" customHeight="1">
      <c r="E36" s="133" t="s">
        <v>521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76"/>
      <c r="U36" s="60">
        <v>1000</v>
      </c>
      <c r="V36" s="60">
        <v>493143</v>
      </c>
      <c r="W36" s="60">
        <v>493143</v>
      </c>
      <c r="X36" s="59">
        <f t="shared" si="0"/>
        <v>49314.299999999996</v>
      </c>
    </row>
    <row r="37" spans="5:24" ht="12.75" customHeight="1">
      <c r="E37" s="133" t="s">
        <v>522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76"/>
      <c r="U37" s="60">
        <v>104371000</v>
      </c>
      <c r="V37" s="60">
        <v>133248517</v>
      </c>
      <c r="W37" s="60">
        <v>110300502</v>
      </c>
      <c r="X37" s="59">
        <f t="shared" si="0"/>
        <v>105.68117772178095</v>
      </c>
    </row>
    <row r="38" ht="6.75" customHeight="1">
      <c r="T38" s="76"/>
    </row>
    <row r="39" spans="3:24" ht="12.75" customHeight="1">
      <c r="C39" s="136" t="s">
        <v>523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76"/>
      <c r="U39" s="57">
        <f>SUM(U40,U62)</f>
        <v>38684570000</v>
      </c>
      <c r="V39" s="57">
        <f>SUM(V40,V62)</f>
        <v>38515264795</v>
      </c>
      <c r="W39" s="57">
        <f>SUM(W40,W62)</f>
        <v>38091639992</v>
      </c>
      <c r="X39" s="58">
        <f>W39/U39*100</f>
        <v>98.4672700045522</v>
      </c>
    </row>
    <row r="40" spans="3:24" ht="12.75" customHeight="1">
      <c r="C40" s="136" t="s">
        <v>524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76"/>
      <c r="U40" s="57">
        <f>SUM(U41,U43,U46,U48,U51,U53,U56,U58)</f>
        <v>38556995000</v>
      </c>
      <c r="V40" s="57">
        <f>SUM(V41,V43,V46,V48,V51,V53,V56,V58)</f>
        <v>38392064419</v>
      </c>
      <c r="W40" s="57">
        <f>SUM(W41,W43,W46,W48,W51,W53,W56,W58)</f>
        <v>37968439616</v>
      </c>
      <c r="X40" s="58">
        <f>W40/U40*100</f>
        <v>98.47354446579666</v>
      </c>
    </row>
    <row r="41" spans="4:24" ht="12.75" customHeight="1">
      <c r="D41" s="133" t="s">
        <v>525</v>
      </c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81"/>
      <c r="U41" s="60">
        <v>6201000000</v>
      </c>
      <c r="V41" s="60">
        <v>6651450075</v>
      </c>
      <c r="W41" s="60">
        <v>6242548298</v>
      </c>
      <c r="X41" s="59">
        <f aca="true" t="shared" si="1" ref="X41:X69">W41/U41*100</f>
        <v>100.6700257700371</v>
      </c>
    </row>
    <row r="42" spans="5:24" ht="12.75" customHeight="1">
      <c r="E42" s="133" t="s">
        <v>525</v>
      </c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76"/>
      <c r="U42" s="60">
        <v>6201000000</v>
      </c>
      <c r="V42" s="60">
        <v>6651450075</v>
      </c>
      <c r="W42" s="60">
        <v>6242548298</v>
      </c>
      <c r="X42" s="59">
        <f t="shared" si="1"/>
        <v>100.6700257700371</v>
      </c>
    </row>
    <row r="43" spans="4:24" ht="12.75" customHeight="1">
      <c r="D43" s="133" t="s">
        <v>505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81"/>
      <c r="U43" s="60">
        <v>8529055000</v>
      </c>
      <c r="V43" s="60">
        <v>8421309668</v>
      </c>
      <c r="W43" s="60">
        <v>8421309668</v>
      </c>
      <c r="X43" s="59">
        <f t="shared" si="1"/>
        <v>98.73672602650588</v>
      </c>
    </row>
    <row r="44" spans="5:24" ht="12.75" customHeight="1">
      <c r="E44" s="133" t="s">
        <v>506</v>
      </c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76"/>
      <c r="U44" s="60">
        <v>6619195000</v>
      </c>
      <c r="V44" s="60">
        <v>6483939000</v>
      </c>
      <c r="W44" s="60">
        <v>6483939000</v>
      </c>
      <c r="X44" s="59">
        <f t="shared" si="1"/>
        <v>97.95660952729146</v>
      </c>
    </row>
    <row r="45" spans="5:24" ht="12.75" customHeight="1">
      <c r="E45" s="133" t="s">
        <v>507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76"/>
      <c r="U45" s="60">
        <v>1909860000</v>
      </c>
      <c r="V45" s="60">
        <v>1937370668</v>
      </c>
      <c r="W45" s="60">
        <v>1937370668</v>
      </c>
      <c r="X45" s="59">
        <f t="shared" si="1"/>
        <v>101.44045469301415</v>
      </c>
    </row>
    <row r="46" spans="4:24" ht="12.75" customHeight="1">
      <c r="D46" s="133" t="s">
        <v>526</v>
      </c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81"/>
      <c r="U46" s="60">
        <v>11208495000</v>
      </c>
      <c r="V46" s="60">
        <v>10980998000</v>
      </c>
      <c r="W46" s="60">
        <v>10980998000</v>
      </c>
      <c r="X46" s="59">
        <f t="shared" si="1"/>
        <v>97.97031626458325</v>
      </c>
    </row>
    <row r="47" spans="5:24" ht="12.75" customHeight="1">
      <c r="E47" s="133" t="s">
        <v>526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76"/>
      <c r="U47" s="60">
        <v>11208495000</v>
      </c>
      <c r="V47" s="60">
        <v>10980998000</v>
      </c>
      <c r="W47" s="60">
        <v>10980998000</v>
      </c>
      <c r="X47" s="59">
        <f t="shared" si="1"/>
        <v>97.97031626458325</v>
      </c>
    </row>
    <row r="48" spans="4:24" ht="12.75" customHeight="1">
      <c r="D48" s="133" t="s">
        <v>510</v>
      </c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81"/>
      <c r="U48" s="60">
        <v>5557051000</v>
      </c>
      <c r="V48" s="60">
        <v>5504116334</v>
      </c>
      <c r="W48" s="60">
        <v>5504116334</v>
      </c>
      <c r="X48" s="59">
        <f t="shared" si="1"/>
        <v>99.04743242414007</v>
      </c>
    </row>
    <row r="49" spans="5:24" ht="12.75" customHeight="1">
      <c r="E49" s="133" t="s">
        <v>511</v>
      </c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76"/>
      <c r="U49" s="60">
        <v>5375561000</v>
      </c>
      <c r="V49" s="60">
        <v>5322626000</v>
      </c>
      <c r="W49" s="60">
        <v>5322626000</v>
      </c>
      <c r="X49" s="59">
        <f t="shared" si="1"/>
        <v>99.01526556949126</v>
      </c>
    </row>
    <row r="50" spans="5:24" ht="12.75" customHeight="1">
      <c r="E50" s="133" t="s">
        <v>512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76"/>
      <c r="U50" s="60">
        <v>181490000</v>
      </c>
      <c r="V50" s="60">
        <v>181490334</v>
      </c>
      <c r="W50" s="60">
        <v>181490334</v>
      </c>
      <c r="X50" s="59">
        <f t="shared" si="1"/>
        <v>100.00018403217807</v>
      </c>
    </row>
    <row r="51" spans="4:24" ht="12.75" customHeight="1">
      <c r="D51" s="133" t="s">
        <v>514</v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81"/>
      <c r="U51" s="60">
        <v>1420000</v>
      </c>
      <c r="V51" s="60">
        <v>1443815</v>
      </c>
      <c r="W51" s="60">
        <v>1443815</v>
      </c>
      <c r="X51" s="59">
        <f t="shared" si="1"/>
        <v>101.67711267605635</v>
      </c>
    </row>
    <row r="52" spans="5:24" ht="12.75" customHeight="1">
      <c r="E52" s="133" t="s">
        <v>527</v>
      </c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76"/>
      <c r="U52" s="60">
        <v>1420000</v>
      </c>
      <c r="V52" s="60">
        <v>1443815</v>
      </c>
      <c r="W52" s="60">
        <v>1443815</v>
      </c>
      <c r="X52" s="59">
        <f t="shared" si="1"/>
        <v>101.67711267605635</v>
      </c>
    </row>
    <row r="53" spans="4:24" ht="12.75" customHeight="1">
      <c r="D53" s="133" t="s">
        <v>516</v>
      </c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81"/>
      <c r="U53" s="60">
        <v>6834220000</v>
      </c>
      <c r="V53" s="60">
        <v>6591517087</v>
      </c>
      <c r="W53" s="60">
        <v>6591517087</v>
      </c>
      <c r="X53" s="59">
        <f t="shared" si="1"/>
        <v>96.44871085507928</v>
      </c>
    </row>
    <row r="54" spans="5:24" ht="12.75" customHeight="1">
      <c r="E54" s="133" t="s">
        <v>528</v>
      </c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76"/>
      <c r="U54" s="60">
        <v>5135594000</v>
      </c>
      <c r="V54" s="60">
        <v>4978265746</v>
      </c>
      <c r="W54" s="60">
        <v>4978265746</v>
      </c>
      <c r="X54" s="59">
        <f t="shared" si="1"/>
        <v>96.93651301095842</v>
      </c>
    </row>
    <row r="55" spans="5:24" ht="12.75" customHeight="1">
      <c r="E55" s="133" t="s">
        <v>529</v>
      </c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76"/>
      <c r="U55" s="60">
        <v>1698626000</v>
      </c>
      <c r="V55" s="60">
        <v>1613251341</v>
      </c>
      <c r="W55" s="60">
        <v>1613251341</v>
      </c>
      <c r="X55" s="59">
        <f t="shared" si="1"/>
        <v>94.97389896304425</v>
      </c>
    </row>
    <row r="56" spans="4:24" ht="12.75" customHeight="1">
      <c r="D56" s="133" t="s">
        <v>518</v>
      </c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81"/>
      <c r="U56" s="60">
        <v>222634000</v>
      </c>
      <c r="V56" s="60">
        <v>222632569</v>
      </c>
      <c r="W56" s="60">
        <v>222632569</v>
      </c>
      <c r="X56" s="59">
        <f t="shared" si="1"/>
        <v>99.99935724103237</v>
      </c>
    </row>
    <row r="57" spans="5:24" ht="12.75" customHeight="1">
      <c r="E57" s="133" t="s">
        <v>518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76"/>
      <c r="U57" s="60">
        <v>222634000</v>
      </c>
      <c r="V57" s="60">
        <v>222632569</v>
      </c>
      <c r="W57" s="60">
        <v>222632569</v>
      </c>
      <c r="X57" s="59">
        <f t="shared" si="1"/>
        <v>99.99935724103237</v>
      </c>
    </row>
    <row r="58" spans="4:24" ht="12.75" customHeight="1">
      <c r="D58" s="133" t="s">
        <v>519</v>
      </c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81"/>
      <c r="U58" s="60">
        <v>3120000</v>
      </c>
      <c r="V58" s="60">
        <v>18596871</v>
      </c>
      <c r="W58" s="60">
        <v>3873845</v>
      </c>
      <c r="X58" s="59">
        <f t="shared" si="1"/>
        <v>124.16169871794871</v>
      </c>
    </row>
    <row r="59" spans="5:24" ht="12.75" customHeight="1">
      <c r="E59" s="133" t="s">
        <v>530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76"/>
      <c r="U59" s="60">
        <v>2000</v>
      </c>
      <c r="V59" s="60">
        <v>0</v>
      </c>
      <c r="W59" s="60">
        <v>0</v>
      </c>
      <c r="X59" s="59">
        <f t="shared" si="1"/>
        <v>0</v>
      </c>
    </row>
    <row r="60" spans="5:24" ht="12.75" customHeight="1">
      <c r="E60" s="133" t="s">
        <v>521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76"/>
      <c r="U60" s="60">
        <v>29000</v>
      </c>
      <c r="V60" s="60">
        <v>105634</v>
      </c>
      <c r="W60" s="60">
        <v>105634</v>
      </c>
      <c r="X60" s="59">
        <f t="shared" si="1"/>
        <v>364.2551724137931</v>
      </c>
    </row>
    <row r="61" spans="5:24" ht="12.75" customHeight="1">
      <c r="E61" s="133" t="s">
        <v>522</v>
      </c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76"/>
      <c r="U61" s="60">
        <v>3089000</v>
      </c>
      <c r="V61" s="60">
        <v>18491237</v>
      </c>
      <c r="W61" s="60">
        <v>3768211</v>
      </c>
      <c r="X61" s="59">
        <f t="shared" si="1"/>
        <v>121.98805438653287</v>
      </c>
    </row>
    <row r="62" spans="3:24" ht="12.75" customHeight="1">
      <c r="C62" s="136" t="s">
        <v>531</v>
      </c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76"/>
      <c r="U62" s="57">
        <f>SUM(U63,U65,U67)</f>
        <v>127575000</v>
      </c>
      <c r="V62" s="57">
        <f>SUM(V63,V65,V67)</f>
        <v>123200376</v>
      </c>
      <c r="W62" s="57">
        <f>SUM(W63,W65,W67)</f>
        <v>123200376</v>
      </c>
      <c r="X62" s="58">
        <f t="shared" si="1"/>
        <v>96.57093944738389</v>
      </c>
    </row>
    <row r="63" spans="4:24" ht="12.75" customHeight="1">
      <c r="D63" s="133" t="s">
        <v>532</v>
      </c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81"/>
      <c r="U63" s="60">
        <v>68326000</v>
      </c>
      <c r="V63" s="60">
        <v>68740858</v>
      </c>
      <c r="W63" s="60">
        <v>68740858</v>
      </c>
      <c r="X63" s="59">
        <f t="shared" si="1"/>
        <v>100.60717442847525</v>
      </c>
    </row>
    <row r="64" spans="5:24" ht="12.75" customHeight="1">
      <c r="E64" s="133" t="s">
        <v>533</v>
      </c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76"/>
      <c r="U64" s="60">
        <v>68326000</v>
      </c>
      <c r="V64" s="60">
        <v>68740858</v>
      </c>
      <c r="W64" s="60">
        <v>68740858</v>
      </c>
      <c r="X64" s="59">
        <f t="shared" si="1"/>
        <v>100.60717442847525</v>
      </c>
    </row>
    <row r="65" spans="4:24" ht="12.75" customHeight="1">
      <c r="D65" s="133" t="s">
        <v>516</v>
      </c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81"/>
      <c r="U65" s="60">
        <v>53645000</v>
      </c>
      <c r="V65" s="60">
        <v>49093312</v>
      </c>
      <c r="W65" s="60">
        <v>49093312</v>
      </c>
      <c r="X65" s="59">
        <f t="shared" si="1"/>
        <v>91.51516823562308</v>
      </c>
    </row>
    <row r="66" spans="5:24" ht="12.75" customHeight="1">
      <c r="E66" s="133" t="s">
        <v>517</v>
      </c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76"/>
      <c r="U66" s="60">
        <v>53645000</v>
      </c>
      <c r="V66" s="60">
        <v>49093312</v>
      </c>
      <c r="W66" s="60">
        <v>49093312</v>
      </c>
      <c r="X66" s="59">
        <f t="shared" si="1"/>
        <v>91.51516823562308</v>
      </c>
    </row>
    <row r="67" spans="4:24" ht="12.75" customHeight="1">
      <c r="D67" s="133" t="s">
        <v>519</v>
      </c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81"/>
      <c r="U67" s="60">
        <v>5604000</v>
      </c>
      <c r="V67" s="60">
        <v>5366206</v>
      </c>
      <c r="W67" s="60">
        <v>5366206</v>
      </c>
      <c r="X67" s="59">
        <f t="shared" si="1"/>
        <v>95.75670949321913</v>
      </c>
    </row>
    <row r="68" spans="5:24" ht="12.75" customHeight="1">
      <c r="E68" s="133" t="s">
        <v>521</v>
      </c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76"/>
      <c r="U68" s="60">
        <v>1000</v>
      </c>
      <c r="V68" s="60">
        <v>581</v>
      </c>
      <c r="W68" s="60">
        <v>581</v>
      </c>
      <c r="X68" s="59">
        <f t="shared" si="1"/>
        <v>58.099999999999994</v>
      </c>
    </row>
    <row r="69" spans="5:24" ht="12.75" customHeight="1">
      <c r="E69" s="133" t="s">
        <v>522</v>
      </c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76"/>
      <c r="U69" s="60">
        <v>5603000</v>
      </c>
      <c r="V69" s="60">
        <v>5365625</v>
      </c>
      <c r="W69" s="60">
        <v>5365625</v>
      </c>
      <c r="X69" s="59">
        <f t="shared" si="1"/>
        <v>95.76343030519364</v>
      </c>
    </row>
    <row r="70" spans="2:24" ht="6.7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74"/>
      <c r="U70" s="3"/>
      <c r="V70" s="3"/>
      <c r="W70" s="3"/>
      <c r="X70" s="3"/>
    </row>
    <row r="71" spans="2:6" ht="12" customHeight="1">
      <c r="B71" s="132" t="s">
        <v>5</v>
      </c>
      <c r="C71" s="132"/>
      <c r="D71" s="132"/>
      <c r="E71" s="67" t="s">
        <v>6</v>
      </c>
      <c r="F71" s="6" t="s">
        <v>397</v>
      </c>
    </row>
  </sheetData>
  <sheetProtection/>
  <mergeCells count="64">
    <mergeCell ref="E69:S69"/>
    <mergeCell ref="B71:D71"/>
    <mergeCell ref="E61:S61"/>
    <mergeCell ref="C62:S62"/>
    <mergeCell ref="D63:S63"/>
    <mergeCell ref="E64:S64"/>
    <mergeCell ref="D65:S65"/>
    <mergeCell ref="E66:S66"/>
    <mergeCell ref="E57:S57"/>
    <mergeCell ref="D58:S58"/>
    <mergeCell ref="D67:S67"/>
    <mergeCell ref="E68:S68"/>
    <mergeCell ref="E59:S59"/>
    <mergeCell ref="E60:S60"/>
    <mergeCell ref="D51:S51"/>
    <mergeCell ref="E52:S52"/>
    <mergeCell ref="E55:S55"/>
    <mergeCell ref="D56:S56"/>
    <mergeCell ref="D53:S53"/>
    <mergeCell ref="E54:S54"/>
    <mergeCell ref="E45:S45"/>
    <mergeCell ref="D46:S46"/>
    <mergeCell ref="E49:S49"/>
    <mergeCell ref="E50:S50"/>
    <mergeCell ref="E47:S47"/>
    <mergeCell ref="D48:S48"/>
    <mergeCell ref="E35:S35"/>
    <mergeCell ref="E36:S36"/>
    <mergeCell ref="E37:S37"/>
    <mergeCell ref="C39:S39"/>
    <mergeCell ref="D43:S43"/>
    <mergeCell ref="E44:S44"/>
    <mergeCell ref="C40:S40"/>
    <mergeCell ref="D41:S41"/>
    <mergeCell ref="E27:S27"/>
    <mergeCell ref="D28:S28"/>
    <mergeCell ref="E29:S29"/>
    <mergeCell ref="D30:S30"/>
    <mergeCell ref="E31:S31"/>
    <mergeCell ref="D32:S32"/>
    <mergeCell ref="E33:S33"/>
    <mergeCell ref="D34:S34"/>
    <mergeCell ref="D21:S21"/>
    <mergeCell ref="E22:S22"/>
    <mergeCell ref="D23:S23"/>
    <mergeCell ref="E24:S24"/>
    <mergeCell ref="E25:S25"/>
    <mergeCell ref="D26:S26"/>
    <mergeCell ref="E15:S15"/>
    <mergeCell ref="D16:S16"/>
    <mergeCell ref="E17:S17"/>
    <mergeCell ref="E18:S18"/>
    <mergeCell ref="D19:S19"/>
    <mergeCell ref="E20:S20"/>
    <mergeCell ref="B3:X3"/>
    <mergeCell ref="B5:T6"/>
    <mergeCell ref="U5:X5"/>
    <mergeCell ref="C9:S9"/>
    <mergeCell ref="D10:S10"/>
    <mergeCell ref="E42:S42"/>
    <mergeCell ref="E11:S11"/>
    <mergeCell ref="D12:S12"/>
    <mergeCell ref="E13:S13"/>
    <mergeCell ref="D14:S14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Y41"/>
  <sheetViews>
    <sheetView zoomScalePageLayoutView="0" workbookViewId="0" topLeftCell="A1">
      <selection activeCell="B3" sqref="B3:X3"/>
    </sheetView>
  </sheetViews>
  <sheetFormatPr defaultColWidth="9.140625" defaultRowHeight="15"/>
  <cols>
    <col min="1" max="1" width="0.9921875" style="0" customWidth="1"/>
    <col min="2" max="20" width="1.57421875" style="0" customWidth="1"/>
    <col min="21" max="24" width="16.8515625" style="0" customWidth="1"/>
    <col min="25" max="25" width="1.57421875" style="0" customWidth="1"/>
  </cols>
  <sheetData>
    <row r="1" ht="10.5" customHeight="1">
      <c r="Y1" s="1" t="s">
        <v>534</v>
      </c>
    </row>
    <row r="2" ht="9" customHeight="1"/>
    <row r="3" spans="2:24" ht="15" customHeight="1">
      <c r="B3" s="137" t="s">
        <v>535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r="4" spans="2:24" ht="9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18" customHeight="1">
      <c r="B5" s="135" t="s">
        <v>492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 t="s">
        <v>493</v>
      </c>
      <c r="V5" s="88"/>
      <c r="W5" s="88"/>
      <c r="X5" s="105"/>
    </row>
    <row r="6" spans="2:24" ht="18" customHeight="1">
      <c r="B6" s="135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78" t="s">
        <v>494</v>
      </c>
      <c r="V6" s="78" t="s">
        <v>495</v>
      </c>
      <c r="W6" s="78" t="s">
        <v>496</v>
      </c>
      <c r="X6" s="79" t="s">
        <v>497</v>
      </c>
    </row>
    <row r="7" spans="20:24" ht="12" customHeight="1">
      <c r="T7" s="73"/>
      <c r="U7" s="2" t="s">
        <v>498</v>
      </c>
      <c r="V7" s="2" t="s">
        <v>498</v>
      </c>
      <c r="W7" s="2" t="s">
        <v>498</v>
      </c>
      <c r="X7" s="2" t="s">
        <v>536</v>
      </c>
    </row>
    <row r="8" ht="6.75" customHeight="1">
      <c r="T8" s="76"/>
    </row>
    <row r="9" spans="3:24" ht="13.5">
      <c r="C9" s="136" t="s">
        <v>537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76"/>
      <c r="U9" s="57">
        <f>SUM(U10,U12,U14,U16,U18,U20,U22)</f>
        <v>12045601000</v>
      </c>
      <c r="V9" s="57">
        <f>SUM(V10,V12,V14,V16,V18,V20,V22)</f>
        <v>12137828043</v>
      </c>
      <c r="W9" s="57">
        <f>SUM(W10,W12,W14,W16,W18,W20,W22)</f>
        <v>12047764943</v>
      </c>
      <c r="X9" s="58">
        <f>W9/U9*100</f>
        <v>100.017964591389</v>
      </c>
    </row>
    <row r="10" spans="4:24" ht="13.5">
      <c r="D10" s="133" t="s">
        <v>538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76"/>
      <c r="U10" s="60">
        <v>5817722000</v>
      </c>
      <c r="V10" s="60">
        <v>5908914200</v>
      </c>
      <c r="W10" s="60">
        <v>5818851100</v>
      </c>
      <c r="X10" s="59">
        <f aca="true" t="shared" si="0" ref="X10:X26">W10/U10*100</f>
        <v>100.01940794008377</v>
      </c>
    </row>
    <row r="11" spans="5:24" ht="13.5">
      <c r="E11" s="133" t="s">
        <v>538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76"/>
      <c r="U11" s="60">
        <v>5817722000</v>
      </c>
      <c r="V11" s="60">
        <v>5908914200</v>
      </c>
      <c r="W11" s="60">
        <v>5818851100</v>
      </c>
      <c r="X11" s="59">
        <f t="shared" si="0"/>
        <v>100.01940794008377</v>
      </c>
    </row>
    <row r="12" spans="4:24" ht="13.5">
      <c r="D12" s="133" t="s">
        <v>503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76"/>
      <c r="U12" s="60">
        <v>1000</v>
      </c>
      <c r="V12" s="60">
        <v>1200</v>
      </c>
      <c r="W12" s="60">
        <v>1200</v>
      </c>
      <c r="X12" s="59">
        <f t="shared" si="0"/>
        <v>120</v>
      </c>
    </row>
    <row r="13" spans="5:24" ht="13.5">
      <c r="E13" s="133" t="s">
        <v>504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76"/>
      <c r="U13" s="60">
        <v>1000</v>
      </c>
      <c r="V13" s="60">
        <v>1200</v>
      </c>
      <c r="W13" s="60">
        <v>1200</v>
      </c>
      <c r="X13" s="59">
        <f t="shared" si="0"/>
        <v>120</v>
      </c>
    </row>
    <row r="14" spans="4:24" ht="13.5">
      <c r="D14" s="133" t="s">
        <v>510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76"/>
      <c r="U14" s="60">
        <v>39900000</v>
      </c>
      <c r="V14" s="60">
        <v>39900000</v>
      </c>
      <c r="W14" s="60">
        <v>39900000</v>
      </c>
      <c r="X14" s="59">
        <f t="shared" si="0"/>
        <v>100</v>
      </c>
    </row>
    <row r="15" spans="5:24" ht="13.5">
      <c r="E15" s="133" t="s">
        <v>512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76"/>
      <c r="U15" s="60">
        <v>39900000</v>
      </c>
      <c r="V15" s="60">
        <v>39900000</v>
      </c>
      <c r="W15" s="60">
        <v>39900000</v>
      </c>
      <c r="X15" s="59">
        <f t="shared" si="0"/>
        <v>100</v>
      </c>
    </row>
    <row r="16" spans="4:24" ht="13.5">
      <c r="D16" s="133" t="s">
        <v>539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76"/>
      <c r="U16" s="60">
        <v>315143000</v>
      </c>
      <c r="V16" s="60">
        <v>314147700</v>
      </c>
      <c r="W16" s="60">
        <v>314147700</v>
      </c>
      <c r="X16" s="59">
        <f t="shared" si="0"/>
        <v>99.68417512050085</v>
      </c>
    </row>
    <row r="17" spans="5:24" ht="13.5">
      <c r="E17" s="133" t="s">
        <v>540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76"/>
      <c r="U17" s="60">
        <v>315143000</v>
      </c>
      <c r="V17" s="60">
        <v>314147700</v>
      </c>
      <c r="W17" s="60">
        <v>314147700</v>
      </c>
      <c r="X17" s="59">
        <f t="shared" si="0"/>
        <v>99.68417512050085</v>
      </c>
    </row>
    <row r="18" spans="4:24" ht="13.5">
      <c r="D18" s="133" t="s">
        <v>516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76"/>
      <c r="U18" s="60">
        <v>5794838000</v>
      </c>
      <c r="V18" s="60">
        <v>5787449177</v>
      </c>
      <c r="W18" s="60">
        <v>5787449177</v>
      </c>
      <c r="X18" s="59">
        <f t="shared" si="0"/>
        <v>99.87249301878673</v>
      </c>
    </row>
    <row r="19" spans="5:24" ht="13.5">
      <c r="E19" s="133" t="s">
        <v>517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76"/>
      <c r="U19" s="60">
        <v>5794838000</v>
      </c>
      <c r="V19" s="60">
        <v>5787449177</v>
      </c>
      <c r="W19" s="60">
        <v>5787449177</v>
      </c>
      <c r="X19" s="59">
        <f t="shared" si="0"/>
        <v>99.87249301878673</v>
      </c>
    </row>
    <row r="20" spans="4:24" ht="13.5">
      <c r="D20" s="133" t="s">
        <v>518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76"/>
      <c r="U20" s="60">
        <v>28948000</v>
      </c>
      <c r="V20" s="60">
        <v>28947800</v>
      </c>
      <c r="W20" s="60">
        <v>28947800</v>
      </c>
      <c r="X20" s="59">
        <f t="shared" si="0"/>
        <v>99.99930910598314</v>
      </c>
    </row>
    <row r="21" spans="5:24" ht="13.5">
      <c r="E21" s="133" t="s">
        <v>518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76"/>
      <c r="U21" s="60">
        <v>28948000</v>
      </c>
      <c r="V21" s="60">
        <v>28947800</v>
      </c>
      <c r="W21" s="60">
        <v>28947800</v>
      </c>
      <c r="X21" s="59">
        <f t="shared" si="0"/>
        <v>99.99930910598314</v>
      </c>
    </row>
    <row r="22" spans="4:24" ht="13.5">
      <c r="D22" s="133" t="s">
        <v>519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76"/>
      <c r="U22" s="60">
        <v>49049000</v>
      </c>
      <c r="V22" s="60">
        <v>58467966</v>
      </c>
      <c r="W22" s="60">
        <v>58467966</v>
      </c>
      <c r="X22" s="59">
        <f t="shared" si="0"/>
        <v>119.20317641542131</v>
      </c>
    </row>
    <row r="23" spans="5:24" ht="13.5">
      <c r="E23" s="133" t="s">
        <v>530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76"/>
      <c r="U23" s="60">
        <v>2000</v>
      </c>
      <c r="V23" s="60">
        <v>0</v>
      </c>
      <c r="W23" s="60">
        <v>0</v>
      </c>
      <c r="X23" s="59">
        <f t="shared" si="0"/>
        <v>0</v>
      </c>
    </row>
    <row r="24" spans="5:24" ht="13.5">
      <c r="E24" s="133" t="s">
        <v>541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76"/>
      <c r="U24" s="60">
        <v>1000</v>
      </c>
      <c r="V24" s="60">
        <v>0</v>
      </c>
      <c r="W24" s="60">
        <v>0</v>
      </c>
      <c r="X24" s="59">
        <f t="shared" si="0"/>
        <v>0</v>
      </c>
    </row>
    <row r="25" spans="5:24" ht="13.5">
      <c r="E25" s="133" t="s">
        <v>521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76"/>
      <c r="U25" s="60">
        <v>1000</v>
      </c>
      <c r="V25" s="60">
        <v>166394</v>
      </c>
      <c r="W25" s="60">
        <v>166394</v>
      </c>
      <c r="X25" s="59">
        <f t="shared" si="0"/>
        <v>16639.4</v>
      </c>
    </row>
    <row r="26" spans="5:24" ht="13.5">
      <c r="E26" s="133" t="s">
        <v>522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76"/>
      <c r="U26" s="60">
        <v>49045000</v>
      </c>
      <c r="V26" s="60">
        <v>58301572</v>
      </c>
      <c r="W26" s="60">
        <v>58301572</v>
      </c>
      <c r="X26" s="59">
        <f t="shared" si="0"/>
        <v>118.87363033948415</v>
      </c>
    </row>
    <row r="27" ht="13.5">
      <c r="T27" s="76"/>
    </row>
    <row r="28" spans="3:24" ht="13.5">
      <c r="C28" s="136" t="s">
        <v>542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76"/>
      <c r="U28" s="57">
        <f>SUM(U29,U31,U33,U35)</f>
        <v>510691000</v>
      </c>
      <c r="V28" s="57">
        <f>SUM(V29,V31,V33,V35)</f>
        <v>512969442</v>
      </c>
      <c r="W28" s="57">
        <f>SUM(W29,W31,W33,W35)</f>
        <v>512969442</v>
      </c>
      <c r="X28" s="58">
        <f>W28/U28*100</f>
        <v>100.44614884538791</v>
      </c>
    </row>
    <row r="29" spans="4:24" ht="13.5">
      <c r="D29" s="133" t="s">
        <v>503</v>
      </c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76"/>
      <c r="U29" s="60">
        <v>271800000</v>
      </c>
      <c r="V29" s="60">
        <v>290685379</v>
      </c>
      <c r="W29" s="60">
        <v>290685379</v>
      </c>
      <c r="X29" s="59">
        <f aca="true" t="shared" si="1" ref="X29:X36">W29/U29*100</f>
        <v>106.94826306107433</v>
      </c>
    </row>
    <row r="30" spans="5:24" ht="13.5">
      <c r="E30" s="133" t="s">
        <v>543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76"/>
      <c r="U30" s="60">
        <v>271800000</v>
      </c>
      <c r="V30" s="60">
        <v>290685379</v>
      </c>
      <c r="W30" s="60">
        <v>290685379</v>
      </c>
      <c r="X30" s="59">
        <f t="shared" si="1"/>
        <v>106.94826306107433</v>
      </c>
    </row>
    <row r="31" spans="4:24" ht="13.5">
      <c r="D31" s="133" t="s">
        <v>516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76"/>
      <c r="U31" s="60">
        <v>238878000</v>
      </c>
      <c r="V31" s="60">
        <v>222276865</v>
      </c>
      <c r="W31" s="60">
        <v>222276865</v>
      </c>
      <c r="X31" s="59">
        <f t="shared" si="1"/>
        <v>93.0503709006271</v>
      </c>
    </row>
    <row r="32" spans="5:24" ht="13.5">
      <c r="E32" s="133" t="s">
        <v>517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76"/>
      <c r="U32" s="60">
        <v>238878000</v>
      </c>
      <c r="V32" s="60">
        <v>222276865</v>
      </c>
      <c r="W32" s="60">
        <v>222276865</v>
      </c>
      <c r="X32" s="59">
        <f t="shared" si="1"/>
        <v>93.0503709006271</v>
      </c>
    </row>
    <row r="33" spans="4:24" ht="13.5">
      <c r="D33" s="133" t="s">
        <v>518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76"/>
      <c r="U33" s="60">
        <v>1000</v>
      </c>
      <c r="V33" s="60">
        <v>0</v>
      </c>
      <c r="W33" s="60">
        <v>0</v>
      </c>
      <c r="X33" s="59">
        <f t="shared" si="1"/>
        <v>0</v>
      </c>
    </row>
    <row r="34" spans="5:24" ht="13.5">
      <c r="E34" s="133" t="s">
        <v>518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76"/>
      <c r="U34" s="60">
        <v>1000</v>
      </c>
      <c r="V34" s="60">
        <v>0</v>
      </c>
      <c r="W34" s="60">
        <v>0</v>
      </c>
      <c r="X34" s="59">
        <f t="shared" si="1"/>
        <v>0</v>
      </c>
    </row>
    <row r="35" spans="4:24" ht="13.5">
      <c r="D35" s="133" t="s">
        <v>519</v>
      </c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76"/>
      <c r="U35" s="60">
        <v>12000</v>
      </c>
      <c r="V35" s="60">
        <v>7198</v>
      </c>
      <c r="W35" s="60">
        <v>7198</v>
      </c>
      <c r="X35" s="59">
        <f t="shared" si="1"/>
        <v>59.983333333333334</v>
      </c>
    </row>
    <row r="36" spans="5:24" ht="13.5">
      <c r="E36" s="133" t="s">
        <v>521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76"/>
      <c r="U36" s="60">
        <v>12000</v>
      </c>
      <c r="V36" s="60">
        <v>7198</v>
      </c>
      <c r="W36" s="60">
        <v>7198</v>
      </c>
      <c r="X36" s="59">
        <f t="shared" si="1"/>
        <v>59.983333333333334</v>
      </c>
    </row>
    <row r="37" ht="13.5">
      <c r="T37" s="76"/>
    </row>
    <row r="38" spans="3:24" ht="13.5">
      <c r="C38" s="136" t="s">
        <v>544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76"/>
      <c r="U38" s="57">
        <v>3000</v>
      </c>
      <c r="V38" s="57">
        <v>2366</v>
      </c>
      <c r="W38" s="57">
        <v>2366</v>
      </c>
      <c r="X38" s="58">
        <f>W38/U38*100</f>
        <v>78.86666666666666</v>
      </c>
    </row>
    <row r="39" spans="4:24" ht="13.5">
      <c r="D39" s="133" t="s">
        <v>518</v>
      </c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76"/>
      <c r="U39" s="60">
        <v>3000</v>
      </c>
      <c r="V39" s="60">
        <v>2366</v>
      </c>
      <c r="W39" s="60">
        <v>2366</v>
      </c>
      <c r="X39" s="59">
        <f>W39/U39*100</f>
        <v>78.86666666666666</v>
      </c>
    </row>
    <row r="40" spans="5:24" ht="13.5">
      <c r="E40" s="133" t="s">
        <v>518</v>
      </c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76"/>
      <c r="U40" s="60">
        <v>3000</v>
      </c>
      <c r="V40" s="60">
        <v>2366</v>
      </c>
      <c r="W40" s="60">
        <v>2366</v>
      </c>
      <c r="X40" s="59">
        <f>W40/U40*100</f>
        <v>78.86666666666666</v>
      </c>
    </row>
    <row r="41" spans="2:24" ht="13.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74"/>
      <c r="U41" s="3"/>
      <c r="V41" s="3"/>
      <c r="W41" s="3"/>
      <c r="X41" s="3"/>
    </row>
  </sheetData>
  <sheetProtection/>
  <mergeCells count="33">
    <mergeCell ref="E40:S40"/>
    <mergeCell ref="D33:S33"/>
    <mergeCell ref="E34:S34"/>
    <mergeCell ref="D35:S35"/>
    <mergeCell ref="E36:S36"/>
    <mergeCell ref="C38:S38"/>
    <mergeCell ref="D39:S39"/>
    <mergeCell ref="E26:S26"/>
    <mergeCell ref="C28:S28"/>
    <mergeCell ref="D29:S29"/>
    <mergeCell ref="E30:S30"/>
    <mergeCell ref="D31:S31"/>
    <mergeCell ref="E32:S32"/>
    <mergeCell ref="B3:X3"/>
    <mergeCell ref="B5:T6"/>
    <mergeCell ref="U5:X5"/>
    <mergeCell ref="C9:S9"/>
    <mergeCell ref="D10:S10"/>
    <mergeCell ref="E11:S11"/>
    <mergeCell ref="D12:S12"/>
    <mergeCell ref="E13:S13"/>
    <mergeCell ref="D14:S14"/>
    <mergeCell ref="E15:S15"/>
    <mergeCell ref="D16:S16"/>
    <mergeCell ref="E24:S24"/>
    <mergeCell ref="E25:S25"/>
    <mergeCell ref="E17:S17"/>
    <mergeCell ref="D18:S18"/>
    <mergeCell ref="E19:S19"/>
    <mergeCell ref="D20:S20"/>
    <mergeCell ref="E21:S21"/>
    <mergeCell ref="E23:S23"/>
    <mergeCell ref="D22:S22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67"/>
  <sheetViews>
    <sheetView zoomScalePageLayoutView="0" workbookViewId="0" topLeftCell="A1">
      <selection activeCell="B3" sqref="B3:Y3"/>
    </sheetView>
  </sheetViews>
  <sheetFormatPr defaultColWidth="9.140625" defaultRowHeight="15"/>
  <cols>
    <col min="1" max="20" width="1.57421875" style="0" customWidth="1"/>
    <col min="21" max="25" width="13.57421875" style="0" customWidth="1"/>
    <col min="26" max="26" width="1.57421875" style="0" customWidth="1"/>
  </cols>
  <sheetData>
    <row r="1" ht="10.5" customHeight="1">
      <c r="A1" s="12" t="s">
        <v>545</v>
      </c>
    </row>
    <row r="2" ht="9" customHeight="1"/>
    <row r="3" spans="2:25" ht="15" customHeight="1">
      <c r="B3" s="113" t="s">
        <v>546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</row>
    <row r="4" spans="2:25" ht="9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8" customHeight="1">
      <c r="B5" s="135" t="s">
        <v>547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 t="s">
        <v>548</v>
      </c>
      <c r="V5" s="88"/>
      <c r="W5" s="88"/>
      <c r="X5" s="88"/>
      <c r="Y5" s="105"/>
    </row>
    <row r="6" spans="2:25" ht="18" customHeight="1">
      <c r="B6" s="135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78" t="s">
        <v>549</v>
      </c>
      <c r="V6" s="78" t="s">
        <v>550</v>
      </c>
      <c r="W6" s="78" t="s">
        <v>551</v>
      </c>
      <c r="X6" s="78" t="s">
        <v>552</v>
      </c>
      <c r="Y6" s="79" t="s">
        <v>553</v>
      </c>
    </row>
    <row r="7" spans="20:25" ht="12" customHeight="1">
      <c r="T7" s="73"/>
      <c r="U7" s="2" t="s">
        <v>554</v>
      </c>
      <c r="V7" s="2" t="s">
        <v>555</v>
      </c>
      <c r="W7" s="2" t="s">
        <v>554</v>
      </c>
      <c r="X7" s="2" t="s">
        <v>555</v>
      </c>
      <c r="Y7" s="2" t="s">
        <v>556</v>
      </c>
    </row>
    <row r="8" ht="6.75" customHeight="1">
      <c r="T8" s="76"/>
    </row>
    <row r="9" spans="3:25" ht="13.5">
      <c r="C9" s="136" t="s">
        <v>557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76"/>
      <c r="U9" s="57">
        <f>SUM(U10,U12,U19,U21,U23,U25,U27,U29,U32,U35)</f>
        <v>68954927000</v>
      </c>
      <c r="V9" s="57">
        <f>SUM(V10,V12,V19,V21,V23,V25,V27,V29,V32,V35)</f>
        <v>67183656810</v>
      </c>
      <c r="W9" s="57">
        <f>SUM(W10,W12,W19,W21,W23,W25,W27,W29,W32,W35)</f>
        <v>0</v>
      </c>
      <c r="X9" s="57">
        <f>SUM(X10,X12,X19,X21,X23,X25,X27,X29,X32,X35)</f>
        <v>1771270190</v>
      </c>
      <c r="Y9" s="58">
        <f>V9/U9*100</f>
        <v>97.43126377321812</v>
      </c>
    </row>
    <row r="10" spans="4:25" ht="13.5">
      <c r="D10" s="133" t="s">
        <v>558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76"/>
      <c r="U10" s="60">
        <v>1317898000</v>
      </c>
      <c r="V10" s="60">
        <v>1248234714</v>
      </c>
      <c r="W10" s="60">
        <v>0</v>
      </c>
      <c r="X10" s="60">
        <v>69663286</v>
      </c>
      <c r="Y10" s="59">
        <f aca="true" t="shared" si="0" ref="Y10:Y36">V10/U10*100</f>
        <v>94.71406087572787</v>
      </c>
    </row>
    <row r="11" spans="4:25" ht="13.5">
      <c r="D11" s="61"/>
      <c r="E11" s="133" t="s">
        <v>559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76"/>
      <c r="U11" s="60">
        <v>1317898000</v>
      </c>
      <c r="V11" s="60">
        <v>1248234714</v>
      </c>
      <c r="W11" s="60">
        <v>0</v>
      </c>
      <c r="X11" s="60">
        <v>69663286</v>
      </c>
      <c r="Y11" s="59">
        <f t="shared" si="0"/>
        <v>94.71406087572787</v>
      </c>
    </row>
    <row r="12" spans="4:25" ht="13.5">
      <c r="D12" s="133" t="s">
        <v>560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76"/>
      <c r="U12" s="60">
        <v>44930104000</v>
      </c>
      <c r="V12" s="60">
        <v>44089517975</v>
      </c>
      <c r="W12" s="60">
        <v>0</v>
      </c>
      <c r="X12" s="60">
        <v>840586025</v>
      </c>
      <c r="Y12" s="59">
        <f t="shared" si="0"/>
        <v>98.1291251295568</v>
      </c>
    </row>
    <row r="13" spans="4:25" ht="13.5">
      <c r="D13" s="61"/>
      <c r="E13" s="133" t="s">
        <v>561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76"/>
      <c r="U13" s="60">
        <v>40034299000</v>
      </c>
      <c r="V13" s="60">
        <v>39290314000</v>
      </c>
      <c r="W13" s="60">
        <v>0</v>
      </c>
      <c r="X13" s="60">
        <v>743985000</v>
      </c>
      <c r="Y13" s="59">
        <f t="shared" si="0"/>
        <v>98.14163100495402</v>
      </c>
    </row>
    <row r="14" spans="4:25" ht="13.5">
      <c r="D14" s="61"/>
      <c r="E14" s="133" t="s">
        <v>562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76"/>
      <c r="U14" s="60">
        <v>4363429000</v>
      </c>
      <c r="V14" s="60">
        <v>4289695091</v>
      </c>
      <c r="W14" s="60">
        <v>0</v>
      </c>
      <c r="X14" s="60">
        <v>73733909</v>
      </c>
      <c r="Y14" s="59">
        <f t="shared" si="0"/>
        <v>98.31018428396567</v>
      </c>
    </row>
    <row r="15" spans="4:25" ht="13.5">
      <c r="D15" s="61"/>
      <c r="E15" s="133" t="s">
        <v>563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76"/>
      <c r="U15" s="60">
        <v>700000</v>
      </c>
      <c r="V15" s="60">
        <v>36016</v>
      </c>
      <c r="W15" s="60">
        <v>0</v>
      </c>
      <c r="X15" s="60">
        <v>663984</v>
      </c>
      <c r="Y15" s="59">
        <f t="shared" si="0"/>
        <v>5.145142857142857</v>
      </c>
    </row>
    <row r="16" spans="4:25" ht="13.5">
      <c r="D16" s="61"/>
      <c r="E16" s="133" t="s">
        <v>564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76"/>
      <c r="U16" s="60">
        <v>420210000</v>
      </c>
      <c r="V16" s="60">
        <v>406061349</v>
      </c>
      <c r="W16" s="60">
        <v>0</v>
      </c>
      <c r="X16" s="60">
        <v>14148651</v>
      </c>
      <c r="Y16" s="59">
        <f t="shared" si="0"/>
        <v>96.63295709288214</v>
      </c>
    </row>
    <row r="17" spans="4:25" ht="13.5">
      <c r="D17" s="61"/>
      <c r="E17" s="133" t="s">
        <v>565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76"/>
      <c r="U17" s="60">
        <v>63000000</v>
      </c>
      <c r="V17" s="60">
        <v>58450000</v>
      </c>
      <c r="W17" s="60">
        <v>0</v>
      </c>
      <c r="X17" s="60">
        <v>4550000</v>
      </c>
      <c r="Y17" s="59">
        <f t="shared" si="0"/>
        <v>92.77777777777779</v>
      </c>
    </row>
    <row r="18" spans="4:25" ht="13.5">
      <c r="D18" s="61"/>
      <c r="E18" s="133" t="s">
        <v>566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76"/>
      <c r="U18" s="60">
        <v>48466000</v>
      </c>
      <c r="V18" s="60">
        <v>44961519</v>
      </c>
      <c r="W18" s="60">
        <v>0</v>
      </c>
      <c r="X18" s="60">
        <v>3504481</v>
      </c>
      <c r="Y18" s="59">
        <f t="shared" si="0"/>
        <v>92.7691969628193</v>
      </c>
    </row>
    <row r="19" spans="4:25" ht="13.5">
      <c r="D19" s="133" t="s">
        <v>567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76"/>
      <c r="U19" s="60">
        <v>8923636000</v>
      </c>
      <c r="V19" s="60">
        <v>8923635508</v>
      </c>
      <c r="W19" s="60">
        <v>0</v>
      </c>
      <c r="X19" s="60">
        <v>492</v>
      </c>
      <c r="Y19" s="59">
        <f t="shared" si="0"/>
        <v>99.99999448655234</v>
      </c>
    </row>
    <row r="20" spans="4:25" ht="13.5">
      <c r="D20" s="61"/>
      <c r="E20" s="133" t="s">
        <v>567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76"/>
      <c r="U20" s="60">
        <v>8923636000</v>
      </c>
      <c r="V20" s="60">
        <v>8923635508</v>
      </c>
      <c r="W20" s="60">
        <v>0</v>
      </c>
      <c r="X20" s="60">
        <v>492</v>
      </c>
      <c r="Y20" s="59">
        <f t="shared" si="0"/>
        <v>99.99999448655234</v>
      </c>
    </row>
    <row r="21" spans="4:25" ht="13.5">
      <c r="D21" s="133" t="s">
        <v>568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76"/>
      <c r="U21" s="60">
        <v>26449000</v>
      </c>
      <c r="V21" s="60">
        <v>26447803</v>
      </c>
      <c r="W21" s="60">
        <v>0</v>
      </c>
      <c r="X21" s="60">
        <v>1197</v>
      </c>
      <c r="Y21" s="59">
        <f t="shared" si="0"/>
        <v>99.99547430904761</v>
      </c>
    </row>
    <row r="22" spans="4:25" ht="13.5">
      <c r="D22" s="61"/>
      <c r="E22" s="133" t="s">
        <v>568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76"/>
      <c r="U22" s="60">
        <v>26449000</v>
      </c>
      <c r="V22" s="60">
        <v>26447803</v>
      </c>
      <c r="W22" s="60">
        <v>0</v>
      </c>
      <c r="X22" s="60">
        <v>1197</v>
      </c>
      <c r="Y22" s="59">
        <f t="shared" si="0"/>
        <v>99.99547430904761</v>
      </c>
    </row>
    <row r="23" spans="4:25" ht="13.5">
      <c r="D23" s="133" t="s">
        <v>569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76"/>
      <c r="U23" s="60">
        <v>11373000</v>
      </c>
      <c r="V23" s="60">
        <v>11371604</v>
      </c>
      <c r="W23" s="60">
        <v>0</v>
      </c>
      <c r="X23" s="60">
        <v>1396</v>
      </c>
      <c r="Y23" s="59">
        <f t="shared" si="0"/>
        <v>99.98772531434098</v>
      </c>
    </row>
    <row r="24" spans="4:25" ht="13.5">
      <c r="D24" s="61"/>
      <c r="E24" s="133" t="s">
        <v>569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76"/>
      <c r="U24" s="60">
        <v>11373000</v>
      </c>
      <c r="V24" s="60">
        <v>11371604</v>
      </c>
      <c r="W24" s="60">
        <v>0</v>
      </c>
      <c r="X24" s="60">
        <v>1396</v>
      </c>
      <c r="Y24" s="59">
        <f t="shared" si="0"/>
        <v>99.98772531434098</v>
      </c>
    </row>
    <row r="25" spans="4:25" ht="13.5">
      <c r="D25" s="133" t="s">
        <v>570</v>
      </c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76"/>
      <c r="U25" s="60">
        <v>3814895000</v>
      </c>
      <c r="V25" s="60">
        <v>3814894806</v>
      </c>
      <c r="W25" s="60">
        <v>0</v>
      </c>
      <c r="X25" s="60">
        <v>194</v>
      </c>
      <c r="Y25" s="59">
        <f t="shared" si="0"/>
        <v>99.99999491467</v>
      </c>
    </row>
    <row r="26" spans="4:25" ht="13.5">
      <c r="D26" s="61"/>
      <c r="E26" s="133" t="s">
        <v>570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76"/>
      <c r="U26" s="60">
        <v>3814895000</v>
      </c>
      <c r="V26" s="60">
        <v>3814894806</v>
      </c>
      <c r="W26" s="60">
        <v>0</v>
      </c>
      <c r="X26" s="60">
        <v>194</v>
      </c>
      <c r="Y26" s="59">
        <f t="shared" si="0"/>
        <v>99.99999491467</v>
      </c>
    </row>
    <row r="27" spans="4:25" ht="13.5">
      <c r="D27" s="133" t="s">
        <v>571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76"/>
      <c r="U27" s="60">
        <v>7796846000</v>
      </c>
      <c r="V27" s="60">
        <v>7687061790</v>
      </c>
      <c r="W27" s="60">
        <v>0</v>
      </c>
      <c r="X27" s="60">
        <v>109784210</v>
      </c>
      <c r="Y27" s="59">
        <f t="shared" si="0"/>
        <v>98.59194076681777</v>
      </c>
    </row>
    <row r="28" spans="4:25" ht="13.5">
      <c r="D28" s="61"/>
      <c r="E28" s="133" t="s">
        <v>571</v>
      </c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76"/>
      <c r="U28" s="60">
        <v>7796846000</v>
      </c>
      <c r="V28" s="60">
        <v>7687061790</v>
      </c>
      <c r="W28" s="60">
        <v>0</v>
      </c>
      <c r="X28" s="60">
        <v>109784210</v>
      </c>
      <c r="Y28" s="59">
        <f t="shared" si="0"/>
        <v>98.59194076681777</v>
      </c>
    </row>
    <row r="29" spans="4:25" ht="13.5">
      <c r="D29" s="133" t="s">
        <v>572</v>
      </c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76"/>
      <c r="U29" s="60">
        <v>860631000</v>
      </c>
      <c r="V29" s="60">
        <v>692338752</v>
      </c>
      <c r="W29" s="60">
        <v>0</v>
      </c>
      <c r="X29" s="60">
        <v>168292248</v>
      </c>
      <c r="Y29" s="59">
        <f t="shared" si="0"/>
        <v>80.44548151298292</v>
      </c>
    </row>
    <row r="30" spans="4:25" ht="13.5">
      <c r="D30" s="61"/>
      <c r="E30" s="133" t="s">
        <v>573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76"/>
      <c r="U30" s="60">
        <v>839457000</v>
      </c>
      <c r="V30" s="60">
        <v>675429611</v>
      </c>
      <c r="W30" s="60">
        <v>0</v>
      </c>
      <c r="X30" s="60">
        <v>164027389</v>
      </c>
      <c r="Y30" s="59">
        <f t="shared" si="0"/>
        <v>80.46029885985821</v>
      </c>
    </row>
    <row r="31" spans="4:25" ht="13.5">
      <c r="D31" s="61"/>
      <c r="E31" s="133" t="s">
        <v>572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76"/>
      <c r="U31" s="60">
        <v>21174000</v>
      </c>
      <c r="V31" s="60">
        <v>16909141</v>
      </c>
      <c r="W31" s="60">
        <v>0</v>
      </c>
      <c r="X31" s="60">
        <v>4264859</v>
      </c>
      <c r="Y31" s="59">
        <f t="shared" si="0"/>
        <v>79.85803816000757</v>
      </c>
    </row>
    <row r="32" spans="4:25" ht="13.5">
      <c r="D32" s="133" t="s">
        <v>574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76"/>
      <c r="U32" s="60">
        <v>691140000</v>
      </c>
      <c r="V32" s="60">
        <v>690153858</v>
      </c>
      <c r="W32" s="60">
        <v>0</v>
      </c>
      <c r="X32" s="60">
        <v>986142</v>
      </c>
      <c r="Y32" s="59">
        <f t="shared" si="0"/>
        <v>99.85731660734439</v>
      </c>
    </row>
    <row r="33" spans="4:25" ht="13.5">
      <c r="D33" s="61"/>
      <c r="E33" s="133" t="s">
        <v>575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76"/>
      <c r="U33" s="60">
        <v>691139000</v>
      </c>
      <c r="V33" s="60">
        <v>690153858</v>
      </c>
      <c r="W33" s="60">
        <v>0</v>
      </c>
      <c r="X33" s="60">
        <v>985142</v>
      </c>
      <c r="Y33" s="59">
        <f t="shared" si="0"/>
        <v>99.85746108959269</v>
      </c>
    </row>
    <row r="34" spans="4:25" ht="13.5">
      <c r="D34" s="61"/>
      <c r="E34" s="133" t="s">
        <v>576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76"/>
      <c r="U34" s="60">
        <v>1000</v>
      </c>
      <c r="V34" s="60">
        <v>0</v>
      </c>
      <c r="W34" s="60">
        <v>0</v>
      </c>
      <c r="X34" s="60">
        <v>1000</v>
      </c>
      <c r="Y34" s="59">
        <f t="shared" si="0"/>
        <v>0</v>
      </c>
    </row>
    <row r="35" spans="4:25" ht="13.5">
      <c r="D35" s="133" t="s">
        <v>577</v>
      </c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76"/>
      <c r="U35" s="60">
        <v>581955000</v>
      </c>
      <c r="V35" s="60">
        <v>0</v>
      </c>
      <c r="W35" s="60">
        <v>0</v>
      </c>
      <c r="X35" s="60">
        <v>581955000</v>
      </c>
      <c r="Y35" s="59">
        <f t="shared" si="0"/>
        <v>0</v>
      </c>
    </row>
    <row r="36" spans="4:25" ht="13.5">
      <c r="D36" s="61"/>
      <c r="E36" s="133" t="s">
        <v>577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76"/>
      <c r="U36" s="60">
        <v>581955000</v>
      </c>
      <c r="V36" s="60">
        <v>0</v>
      </c>
      <c r="W36" s="60">
        <v>0</v>
      </c>
      <c r="X36" s="60">
        <v>581955000</v>
      </c>
      <c r="Y36" s="59">
        <f t="shared" si="0"/>
        <v>0</v>
      </c>
    </row>
    <row r="37" ht="13.5">
      <c r="T37" s="76"/>
    </row>
    <row r="38" spans="3:25" ht="13.5">
      <c r="C38" s="136" t="s">
        <v>578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76"/>
      <c r="U38" s="57">
        <f>SUM(U39,U51)</f>
        <v>38684570000</v>
      </c>
      <c r="V38" s="57">
        <f>SUM(V39,V51)</f>
        <v>38006806668</v>
      </c>
      <c r="W38" s="57">
        <f>SUM(W39,W51)</f>
        <v>0</v>
      </c>
      <c r="X38" s="57">
        <f>SUM(X39,X51)</f>
        <v>677763332</v>
      </c>
      <c r="Y38" s="58">
        <f>V38/U38*100</f>
        <v>98.24797501432741</v>
      </c>
    </row>
    <row r="39" spans="3:25" ht="13.5">
      <c r="C39" s="136" t="s">
        <v>588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76"/>
      <c r="U39" s="57">
        <f>SUM(U40,U42,U44,U46,U48)</f>
        <v>38556995000</v>
      </c>
      <c r="V39" s="57">
        <f>SUM(V40,V42,V44,V46,V48)</f>
        <v>37883606292</v>
      </c>
      <c r="W39" s="57">
        <f>SUM(W40,W42,W44,W46,W48)</f>
        <v>0</v>
      </c>
      <c r="X39" s="57">
        <f>SUM(X40,X42,X44,X46,X48)</f>
        <v>673388708</v>
      </c>
      <c r="Y39" s="58">
        <f aca="true" t="shared" si="1" ref="Y39:Y53">V39/U39*100</f>
        <v>98.25352388587338</v>
      </c>
    </row>
    <row r="40" spans="4:25" ht="13.5">
      <c r="D40" s="133" t="s">
        <v>560</v>
      </c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76"/>
      <c r="U40" s="60">
        <v>36911319000</v>
      </c>
      <c r="V40" s="60">
        <v>36305904228</v>
      </c>
      <c r="W40" s="60">
        <v>0</v>
      </c>
      <c r="X40" s="60">
        <v>605414772</v>
      </c>
      <c r="Y40" s="59">
        <f t="shared" si="1"/>
        <v>98.35981268510075</v>
      </c>
    </row>
    <row r="41" spans="4:25" ht="13.5">
      <c r="D41" s="61"/>
      <c r="E41" s="133" t="s">
        <v>560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76"/>
      <c r="U41" s="60">
        <v>36911319000</v>
      </c>
      <c r="V41" s="60">
        <v>36305904228</v>
      </c>
      <c r="W41" s="60">
        <v>0</v>
      </c>
      <c r="X41" s="60">
        <v>605414772</v>
      </c>
      <c r="Y41" s="59">
        <f t="shared" si="1"/>
        <v>98.35981268510075</v>
      </c>
    </row>
    <row r="42" spans="4:25" ht="13.5">
      <c r="D42" s="133" t="s">
        <v>579</v>
      </c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76"/>
      <c r="U42" s="60">
        <v>1000</v>
      </c>
      <c r="V42" s="60">
        <v>0</v>
      </c>
      <c r="W42" s="60">
        <v>0</v>
      </c>
      <c r="X42" s="60">
        <v>1000</v>
      </c>
      <c r="Y42" s="59">
        <f t="shared" si="1"/>
        <v>0</v>
      </c>
    </row>
    <row r="43" spans="4:25" ht="13.5">
      <c r="D43" s="61"/>
      <c r="E43" s="133" t="s">
        <v>579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76"/>
      <c r="U43" s="60">
        <v>1000</v>
      </c>
      <c r="V43" s="60">
        <v>0</v>
      </c>
      <c r="W43" s="60">
        <v>0</v>
      </c>
      <c r="X43" s="60">
        <v>1000</v>
      </c>
      <c r="Y43" s="59">
        <f t="shared" si="1"/>
        <v>0</v>
      </c>
    </row>
    <row r="44" spans="4:25" ht="13.5">
      <c r="D44" s="133" t="s">
        <v>580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76"/>
      <c r="U44" s="60">
        <v>1421488000</v>
      </c>
      <c r="V44" s="60">
        <v>1354639286</v>
      </c>
      <c r="W44" s="60">
        <v>0</v>
      </c>
      <c r="X44" s="60">
        <v>66848714</v>
      </c>
      <c r="Y44" s="59">
        <f t="shared" si="1"/>
        <v>95.29727201355199</v>
      </c>
    </row>
    <row r="45" spans="4:25" ht="13.5">
      <c r="D45" s="61"/>
      <c r="E45" s="133" t="s">
        <v>580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76"/>
      <c r="U45" s="60">
        <v>1421488000</v>
      </c>
      <c r="V45" s="60">
        <v>1354639286</v>
      </c>
      <c r="W45" s="60">
        <v>0</v>
      </c>
      <c r="X45" s="60">
        <v>66848714</v>
      </c>
      <c r="Y45" s="59">
        <f t="shared" si="1"/>
        <v>95.29727201355199</v>
      </c>
    </row>
    <row r="46" spans="4:25" ht="13.5">
      <c r="D46" s="133" t="s">
        <v>581</v>
      </c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76"/>
      <c r="U46" s="60">
        <v>2593000</v>
      </c>
      <c r="V46" s="60">
        <v>1550000</v>
      </c>
      <c r="W46" s="60">
        <v>0</v>
      </c>
      <c r="X46" s="60">
        <v>1043000</v>
      </c>
      <c r="Y46" s="59">
        <f t="shared" si="1"/>
        <v>59.77632086386425</v>
      </c>
    </row>
    <row r="47" spans="4:25" ht="13.5">
      <c r="D47" s="61"/>
      <c r="E47" s="133" t="s">
        <v>581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76"/>
      <c r="U47" s="60">
        <v>2593000</v>
      </c>
      <c r="V47" s="60">
        <v>1550000</v>
      </c>
      <c r="W47" s="60">
        <v>0</v>
      </c>
      <c r="X47" s="60">
        <v>1043000</v>
      </c>
      <c r="Y47" s="59">
        <f t="shared" si="1"/>
        <v>59.77632086386425</v>
      </c>
    </row>
    <row r="48" spans="4:25" ht="13.5">
      <c r="D48" s="133" t="s">
        <v>574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76"/>
      <c r="U48" s="60">
        <v>221594000</v>
      </c>
      <c r="V48" s="60">
        <v>221512778</v>
      </c>
      <c r="W48" s="60">
        <v>0</v>
      </c>
      <c r="X48" s="60">
        <v>81222</v>
      </c>
      <c r="Y48" s="59">
        <f t="shared" si="1"/>
        <v>99.96334648050038</v>
      </c>
    </row>
    <row r="49" spans="4:25" ht="13.5">
      <c r="D49" s="61"/>
      <c r="E49" s="133" t="s">
        <v>575</v>
      </c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76"/>
      <c r="U49" s="60">
        <v>221494000</v>
      </c>
      <c r="V49" s="60">
        <v>221489078</v>
      </c>
      <c r="W49" s="60">
        <v>0</v>
      </c>
      <c r="X49" s="60">
        <v>4922</v>
      </c>
      <c r="Y49" s="59">
        <f t="shared" si="1"/>
        <v>99.99777781790928</v>
      </c>
    </row>
    <row r="50" spans="4:25" ht="13.5">
      <c r="D50" s="61"/>
      <c r="E50" s="133" t="s">
        <v>582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76"/>
      <c r="U50" s="60">
        <v>100000</v>
      </c>
      <c r="V50" s="60">
        <v>23700</v>
      </c>
      <c r="W50" s="60">
        <v>0</v>
      </c>
      <c r="X50" s="60">
        <v>76300</v>
      </c>
      <c r="Y50" s="59">
        <f t="shared" si="1"/>
        <v>23.7</v>
      </c>
    </row>
    <row r="51" spans="3:25" ht="13.5">
      <c r="C51" s="136" t="s">
        <v>583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76"/>
      <c r="U51" s="57">
        <v>127575000</v>
      </c>
      <c r="V51" s="57">
        <v>123200376</v>
      </c>
      <c r="W51" s="57">
        <v>0</v>
      </c>
      <c r="X51" s="57">
        <v>4374624</v>
      </c>
      <c r="Y51" s="58">
        <f t="shared" si="1"/>
        <v>96.57093944738389</v>
      </c>
    </row>
    <row r="52" spans="4:25" ht="13.5">
      <c r="D52" s="133" t="s">
        <v>584</v>
      </c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76"/>
      <c r="U52" s="60">
        <v>127575000</v>
      </c>
      <c r="V52" s="60">
        <v>123200376</v>
      </c>
      <c r="W52" s="60">
        <v>0</v>
      </c>
      <c r="X52" s="60">
        <v>4374624</v>
      </c>
      <c r="Y52" s="59">
        <f t="shared" si="1"/>
        <v>96.57093944738389</v>
      </c>
    </row>
    <row r="53" spans="5:25" ht="13.5">
      <c r="E53" s="133" t="s">
        <v>584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76"/>
      <c r="U53" s="60">
        <v>127575000</v>
      </c>
      <c r="V53" s="60">
        <v>123200376</v>
      </c>
      <c r="W53" s="60">
        <v>0</v>
      </c>
      <c r="X53" s="60">
        <v>4374624</v>
      </c>
      <c r="Y53" s="59">
        <f t="shared" si="1"/>
        <v>96.57093944738389</v>
      </c>
    </row>
    <row r="54" spans="5:25" ht="13.5"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76"/>
      <c r="U54" s="60"/>
      <c r="V54" s="60"/>
      <c r="W54" s="60"/>
      <c r="X54" s="60"/>
      <c r="Y54" s="59"/>
    </row>
    <row r="55" spans="3:25" ht="13.5">
      <c r="C55" s="136" t="s">
        <v>585</v>
      </c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76"/>
      <c r="U55" s="57">
        <f>SUM(U56,U58,U60,U62,U64)</f>
        <v>12045601000</v>
      </c>
      <c r="V55" s="57">
        <f>SUM(V56,V58,V60,V62,V64)</f>
        <v>12018304543</v>
      </c>
      <c r="W55" s="57">
        <f>SUM(W56,W58,W60,W62,W64)</f>
        <v>0</v>
      </c>
      <c r="X55" s="57">
        <f>SUM(X56,X58,X60,X62,X64)</f>
        <v>27296457</v>
      </c>
      <c r="Y55" s="58">
        <f>V55/U55*100</f>
        <v>99.77339065937846</v>
      </c>
    </row>
    <row r="56" spans="4:25" ht="13.5">
      <c r="D56" s="133" t="s">
        <v>558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76"/>
      <c r="U56" s="60">
        <v>128617000</v>
      </c>
      <c r="V56" s="60">
        <v>113716426</v>
      </c>
      <c r="W56" s="60">
        <v>0</v>
      </c>
      <c r="X56" s="60">
        <v>14900574</v>
      </c>
      <c r="Y56" s="59">
        <f aca="true" t="shared" si="2" ref="Y56:Y66">V56/U56*100</f>
        <v>88.41477098672804</v>
      </c>
    </row>
    <row r="57" spans="5:25" ht="13.5">
      <c r="E57" s="133" t="s">
        <v>559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76"/>
      <c r="U57" s="60">
        <v>128617000</v>
      </c>
      <c r="V57" s="60">
        <v>113716426</v>
      </c>
      <c r="W57" s="60">
        <v>0</v>
      </c>
      <c r="X57" s="60">
        <v>14900574</v>
      </c>
      <c r="Y57" s="59">
        <f t="shared" si="2"/>
        <v>88.41477098672804</v>
      </c>
    </row>
    <row r="58" spans="4:25" ht="13.5">
      <c r="D58" s="133" t="s">
        <v>586</v>
      </c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76"/>
      <c r="U58" s="60">
        <v>11154095000</v>
      </c>
      <c r="V58" s="60">
        <v>11154089320</v>
      </c>
      <c r="W58" s="60">
        <v>0</v>
      </c>
      <c r="X58" s="60">
        <v>5680</v>
      </c>
      <c r="Y58" s="59">
        <f t="shared" si="2"/>
        <v>99.99994907699818</v>
      </c>
    </row>
    <row r="59" spans="5:25" ht="13.5">
      <c r="E59" s="133" t="s">
        <v>586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76"/>
      <c r="U59" s="60">
        <v>11154095000</v>
      </c>
      <c r="V59" s="60">
        <v>11154089320</v>
      </c>
      <c r="W59" s="60">
        <v>0</v>
      </c>
      <c r="X59" s="60">
        <v>5680</v>
      </c>
      <c r="Y59" s="59">
        <f t="shared" si="2"/>
        <v>99.99994907699818</v>
      </c>
    </row>
    <row r="60" spans="4:25" ht="13.5">
      <c r="D60" s="133" t="s">
        <v>572</v>
      </c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76"/>
      <c r="U60" s="60">
        <v>428149000</v>
      </c>
      <c r="V60" s="60">
        <v>420169097</v>
      </c>
      <c r="W60" s="60">
        <v>0</v>
      </c>
      <c r="X60" s="60">
        <v>7979903</v>
      </c>
      <c r="Y60" s="59">
        <f t="shared" si="2"/>
        <v>98.1361855335409</v>
      </c>
    </row>
    <row r="61" spans="5:25" ht="13.5">
      <c r="E61" s="133" t="s">
        <v>572</v>
      </c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76"/>
      <c r="U61" s="60">
        <v>428149000</v>
      </c>
      <c r="V61" s="60">
        <v>420169097</v>
      </c>
      <c r="W61" s="60">
        <v>0</v>
      </c>
      <c r="X61" s="60">
        <v>7979903</v>
      </c>
      <c r="Y61" s="59">
        <f t="shared" si="2"/>
        <v>98.1361855335409</v>
      </c>
    </row>
    <row r="62" spans="4:25" ht="13.5">
      <c r="D62" s="133" t="s">
        <v>565</v>
      </c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76"/>
      <c r="U62" s="60">
        <v>232960000</v>
      </c>
      <c r="V62" s="60">
        <v>232840000</v>
      </c>
      <c r="W62" s="60">
        <v>0</v>
      </c>
      <c r="X62" s="60">
        <v>120000</v>
      </c>
      <c r="Y62" s="59">
        <f t="shared" si="2"/>
        <v>99.94848901098901</v>
      </c>
    </row>
    <row r="63" spans="5:25" ht="13.5">
      <c r="E63" s="133" t="s">
        <v>565</v>
      </c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76"/>
      <c r="U63" s="60">
        <v>232960000</v>
      </c>
      <c r="V63" s="60">
        <v>232840000</v>
      </c>
      <c r="W63" s="60">
        <v>0</v>
      </c>
      <c r="X63" s="60">
        <v>120000</v>
      </c>
      <c r="Y63" s="59">
        <f t="shared" si="2"/>
        <v>99.94848901098901</v>
      </c>
    </row>
    <row r="64" spans="4:25" ht="13.5">
      <c r="D64" s="133" t="s">
        <v>574</v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76"/>
      <c r="U64" s="60">
        <v>101780000</v>
      </c>
      <c r="V64" s="60">
        <v>97489700</v>
      </c>
      <c r="W64" s="60">
        <v>0</v>
      </c>
      <c r="X64" s="60">
        <v>4290300</v>
      </c>
      <c r="Y64" s="59">
        <f t="shared" si="2"/>
        <v>95.7847317744154</v>
      </c>
    </row>
    <row r="65" spans="5:25" ht="13.5">
      <c r="E65" s="133" t="s">
        <v>575</v>
      </c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76"/>
      <c r="U65" s="60">
        <v>44001000</v>
      </c>
      <c r="V65" s="60">
        <v>39710700</v>
      </c>
      <c r="W65" s="60">
        <v>0</v>
      </c>
      <c r="X65" s="60">
        <v>4290300</v>
      </c>
      <c r="Y65" s="59">
        <f t="shared" si="2"/>
        <v>90.24953978318675</v>
      </c>
    </row>
    <row r="66" spans="5:25" ht="13.5">
      <c r="E66" s="133" t="s">
        <v>587</v>
      </c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76"/>
      <c r="U66" s="60">
        <v>57779000</v>
      </c>
      <c r="V66" s="60">
        <v>57779000</v>
      </c>
      <c r="W66" s="60">
        <v>0</v>
      </c>
      <c r="X66" s="60">
        <v>0</v>
      </c>
      <c r="Y66" s="59">
        <f t="shared" si="2"/>
        <v>100</v>
      </c>
    </row>
    <row r="67" spans="2:25" ht="13.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74"/>
      <c r="U67" s="3"/>
      <c r="V67" s="3"/>
      <c r="W67" s="3"/>
      <c r="X67" s="3"/>
      <c r="Y67" s="3"/>
    </row>
  </sheetData>
  <sheetProtection/>
  <mergeCells count="59">
    <mergeCell ref="D64:S64"/>
    <mergeCell ref="E65:S65"/>
    <mergeCell ref="E66:S66"/>
    <mergeCell ref="E61:S61"/>
    <mergeCell ref="D62:S62"/>
    <mergeCell ref="E63:S63"/>
    <mergeCell ref="C55:S55"/>
    <mergeCell ref="E53:S53"/>
    <mergeCell ref="D56:S56"/>
    <mergeCell ref="E57:S57"/>
    <mergeCell ref="D58:S58"/>
    <mergeCell ref="E59:S59"/>
    <mergeCell ref="D60:S60"/>
    <mergeCell ref="E49:S49"/>
    <mergeCell ref="E50:S50"/>
    <mergeCell ref="C51:S51"/>
    <mergeCell ref="D52:S52"/>
    <mergeCell ref="E43:S43"/>
    <mergeCell ref="D44:S44"/>
    <mergeCell ref="E45:S45"/>
    <mergeCell ref="D46:S46"/>
    <mergeCell ref="E47:S47"/>
    <mergeCell ref="D48:S48"/>
    <mergeCell ref="E36:S36"/>
    <mergeCell ref="C38:S38"/>
    <mergeCell ref="C39:S39"/>
    <mergeCell ref="D40:S40"/>
    <mergeCell ref="E41:S41"/>
    <mergeCell ref="D42:S42"/>
    <mergeCell ref="E30:S30"/>
    <mergeCell ref="E31:S31"/>
    <mergeCell ref="D32:S32"/>
    <mergeCell ref="E33:S33"/>
    <mergeCell ref="E34:S34"/>
    <mergeCell ref="D35:S35"/>
    <mergeCell ref="E24:S24"/>
    <mergeCell ref="D25:S25"/>
    <mergeCell ref="E26:S26"/>
    <mergeCell ref="D27:S27"/>
    <mergeCell ref="E28:S28"/>
    <mergeCell ref="D29:S29"/>
    <mergeCell ref="E18:S18"/>
    <mergeCell ref="D19:S19"/>
    <mergeCell ref="E20:S20"/>
    <mergeCell ref="D21:S21"/>
    <mergeCell ref="E22:S22"/>
    <mergeCell ref="D23:S23"/>
    <mergeCell ref="D12:S12"/>
    <mergeCell ref="E13:S13"/>
    <mergeCell ref="E14:S14"/>
    <mergeCell ref="E15:S15"/>
    <mergeCell ref="E16:S16"/>
    <mergeCell ref="E17:S17"/>
    <mergeCell ref="B3:Y3"/>
    <mergeCell ref="B5:T6"/>
    <mergeCell ref="U5:Y5"/>
    <mergeCell ref="C9:S9"/>
    <mergeCell ref="D10:S10"/>
    <mergeCell ref="E11:S11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BK43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196</v>
      </c>
    </row>
    <row r="2" ht="10.5" customHeight="1"/>
    <row r="3" spans="2:62" ht="18" customHeight="1">
      <c r="B3" s="113" t="s">
        <v>197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</row>
    <row r="4" spans="2:62" ht="12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2:62" ht="15.75" customHeight="1">
      <c r="B5" s="135" t="s">
        <v>198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 t="s">
        <v>199</v>
      </c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105"/>
    </row>
    <row r="6" spans="2:62" ht="15.75" customHeight="1">
      <c r="B6" s="135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 t="s">
        <v>215</v>
      </c>
      <c r="S6" s="88"/>
      <c r="T6" s="88"/>
      <c r="U6" s="88"/>
      <c r="V6" s="88"/>
      <c r="W6" s="88"/>
      <c r="X6" s="88"/>
      <c r="Y6" s="88"/>
      <c r="Z6" s="88"/>
      <c r="AA6" s="88" t="s">
        <v>200</v>
      </c>
      <c r="AB6" s="88"/>
      <c r="AC6" s="88"/>
      <c r="AD6" s="88"/>
      <c r="AE6" s="88"/>
      <c r="AF6" s="88"/>
      <c r="AG6" s="88"/>
      <c r="AH6" s="88"/>
      <c r="AI6" s="88"/>
      <c r="AJ6" s="88" t="s">
        <v>201</v>
      </c>
      <c r="AK6" s="88"/>
      <c r="AL6" s="88"/>
      <c r="AM6" s="88"/>
      <c r="AN6" s="88"/>
      <c r="AO6" s="88"/>
      <c r="AP6" s="88"/>
      <c r="AQ6" s="88"/>
      <c r="AR6" s="88"/>
      <c r="AS6" s="88" t="s">
        <v>202</v>
      </c>
      <c r="AT6" s="88"/>
      <c r="AU6" s="88"/>
      <c r="AV6" s="88"/>
      <c r="AW6" s="88"/>
      <c r="AX6" s="88"/>
      <c r="AY6" s="88"/>
      <c r="AZ6" s="88"/>
      <c r="BA6" s="88"/>
      <c r="BB6" s="88" t="s">
        <v>203</v>
      </c>
      <c r="BC6" s="88"/>
      <c r="BD6" s="88"/>
      <c r="BE6" s="88"/>
      <c r="BF6" s="88"/>
      <c r="BG6" s="88"/>
      <c r="BH6" s="88"/>
      <c r="BI6" s="88"/>
      <c r="BJ6" s="105"/>
    </row>
    <row r="7" spans="17:62" ht="13.5">
      <c r="Q7" s="73"/>
      <c r="Y7" s="100" t="s">
        <v>205</v>
      </c>
      <c r="Z7" s="100"/>
      <c r="AH7" s="100" t="s">
        <v>205</v>
      </c>
      <c r="AI7" s="100"/>
      <c r="AQ7" s="100" t="s">
        <v>205</v>
      </c>
      <c r="AR7" s="100"/>
      <c r="AZ7" s="100" t="s">
        <v>205</v>
      </c>
      <c r="BA7" s="100"/>
      <c r="BI7" s="100" t="s">
        <v>204</v>
      </c>
      <c r="BJ7" s="100"/>
    </row>
    <row r="8" ht="13.5">
      <c r="Q8" s="76"/>
    </row>
    <row r="9" spans="3:62" ht="13.5">
      <c r="C9" s="136" t="s">
        <v>206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76"/>
      <c r="R9" s="94">
        <v>510691000</v>
      </c>
      <c r="S9" s="94"/>
      <c r="T9" s="94"/>
      <c r="U9" s="94"/>
      <c r="V9" s="94"/>
      <c r="W9" s="94"/>
      <c r="X9" s="94"/>
      <c r="Y9" s="94"/>
      <c r="Z9" s="94"/>
      <c r="AA9" s="94">
        <v>501354501</v>
      </c>
      <c r="AB9" s="94"/>
      <c r="AC9" s="94"/>
      <c r="AD9" s="94"/>
      <c r="AE9" s="94"/>
      <c r="AF9" s="94"/>
      <c r="AG9" s="94"/>
      <c r="AH9" s="94"/>
      <c r="AI9" s="94"/>
      <c r="AJ9" s="94">
        <v>0</v>
      </c>
      <c r="AK9" s="94"/>
      <c r="AL9" s="94"/>
      <c r="AM9" s="94"/>
      <c r="AN9" s="94"/>
      <c r="AO9" s="94"/>
      <c r="AP9" s="94"/>
      <c r="AQ9" s="94"/>
      <c r="AR9" s="94"/>
      <c r="AS9" s="94">
        <v>9336499</v>
      </c>
      <c r="AT9" s="94"/>
      <c r="AU9" s="94"/>
      <c r="AV9" s="94"/>
      <c r="AW9" s="94"/>
      <c r="AX9" s="94"/>
      <c r="AY9" s="94"/>
      <c r="AZ9" s="94"/>
      <c r="BA9" s="94"/>
      <c r="BB9" s="145">
        <f>AA9/R9*100</f>
        <v>98.17179096557409</v>
      </c>
      <c r="BC9" s="145"/>
      <c r="BD9" s="145"/>
      <c r="BE9" s="145"/>
      <c r="BF9" s="145"/>
      <c r="BG9" s="145"/>
      <c r="BH9" s="145"/>
      <c r="BI9" s="145"/>
      <c r="BJ9" s="145"/>
    </row>
    <row r="10" spans="4:62" ht="13.5">
      <c r="D10" s="133" t="s">
        <v>207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76"/>
      <c r="R10" s="91">
        <v>271768000</v>
      </c>
      <c r="S10" s="91"/>
      <c r="T10" s="91"/>
      <c r="U10" s="91"/>
      <c r="V10" s="91"/>
      <c r="W10" s="91"/>
      <c r="X10" s="91"/>
      <c r="Y10" s="91"/>
      <c r="Z10" s="91"/>
      <c r="AA10" s="91">
        <v>267431987</v>
      </c>
      <c r="AB10" s="91"/>
      <c r="AC10" s="91"/>
      <c r="AD10" s="91"/>
      <c r="AE10" s="91"/>
      <c r="AF10" s="91"/>
      <c r="AG10" s="91"/>
      <c r="AH10" s="91"/>
      <c r="AI10" s="91"/>
      <c r="AJ10" s="91">
        <v>0</v>
      </c>
      <c r="AK10" s="91"/>
      <c r="AL10" s="91"/>
      <c r="AM10" s="91"/>
      <c r="AN10" s="91"/>
      <c r="AO10" s="91"/>
      <c r="AP10" s="91"/>
      <c r="AQ10" s="91"/>
      <c r="AR10" s="91"/>
      <c r="AS10" s="91">
        <v>4336013</v>
      </c>
      <c r="AT10" s="91"/>
      <c r="AU10" s="91"/>
      <c r="AV10" s="91"/>
      <c r="AW10" s="91"/>
      <c r="AX10" s="91"/>
      <c r="AY10" s="91"/>
      <c r="AZ10" s="91"/>
      <c r="BA10" s="91"/>
      <c r="BB10" s="144">
        <f>AA10/R10*100</f>
        <v>98.40451672014365</v>
      </c>
      <c r="BC10" s="144"/>
      <c r="BD10" s="144"/>
      <c r="BE10" s="144"/>
      <c r="BF10" s="144"/>
      <c r="BG10" s="144"/>
      <c r="BH10" s="144"/>
      <c r="BI10" s="144"/>
      <c r="BJ10" s="144"/>
    </row>
    <row r="11" spans="5:62" ht="13.5">
      <c r="E11" s="133" t="s">
        <v>207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76"/>
      <c r="R11" s="91">
        <v>271768000</v>
      </c>
      <c r="S11" s="91"/>
      <c r="T11" s="91"/>
      <c r="U11" s="91"/>
      <c r="V11" s="91"/>
      <c r="W11" s="91"/>
      <c r="X11" s="91"/>
      <c r="Y11" s="91"/>
      <c r="Z11" s="91"/>
      <c r="AA11" s="91">
        <v>267431987</v>
      </c>
      <c r="AB11" s="91"/>
      <c r="AC11" s="91"/>
      <c r="AD11" s="91"/>
      <c r="AE11" s="91"/>
      <c r="AF11" s="91"/>
      <c r="AG11" s="91"/>
      <c r="AH11" s="91"/>
      <c r="AI11" s="91"/>
      <c r="AJ11" s="91">
        <v>0</v>
      </c>
      <c r="AK11" s="91"/>
      <c r="AL11" s="91"/>
      <c r="AM11" s="91"/>
      <c r="AN11" s="91"/>
      <c r="AO11" s="91"/>
      <c r="AP11" s="91"/>
      <c r="AQ11" s="91"/>
      <c r="AR11" s="91"/>
      <c r="AS11" s="91">
        <v>4336013</v>
      </c>
      <c r="AT11" s="91"/>
      <c r="AU11" s="91"/>
      <c r="AV11" s="91"/>
      <c r="AW11" s="91"/>
      <c r="AX11" s="91"/>
      <c r="AY11" s="91"/>
      <c r="AZ11" s="91"/>
      <c r="BA11" s="91"/>
      <c r="BB11" s="144">
        <f aca="true" t="shared" si="0" ref="BB11:BB16">AA11/R11*100</f>
        <v>98.40451672014365</v>
      </c>
      <c r="BC11" s="144"/>
      <c r="BD11" s="144"/>
      <c r="BE11" s="144"/>
      <c r="BF11" s="144"/>
      <c r="BG11" s="144"/>
      <c r="BH11" s="144"/>
      <c r="BI11" s="144"/>
      <c r="BJ11" s="144"/>
    </row>
    <row r="12" spans="4:62" ht="13.5">
      <c r="D12" s="133" t="s">
        <v>208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76"/>
      <c r="R12" s="91">
        <v>233923000</v>
      </c>
      <c r="S12" s="91"/>
      <c r="T12" s="91"/>
      <c r="U12" s="91"/>
      <c r="V12" s="91"/>
      <c r="W12" s="91"/>
      <c r="X12" s="91"/>
      <c r="Y12" s="91"/>
      <c r="Z12" s="91"/>
      <c r="AA12" s="91">
        <v>233922514</v>
      </c>
      <c r="AB12" s="91"/>
      <c r="AC12" s="91"/>
      <c r="AD12" s="91"/>
      <c r="AE12" s="91"/>
      <c r="AF12" s="91"/>
      <c r="AG12" s="91"/>
      <c r="AH12" s="91"/>
      <c r="AI12" s="91"/>
      <c r="AJ12" s="91">
        <v>0</v>
      </c>
      <c r="AK12" s="91"/>
      <c r="AL12" s="91"/>
      <c r="AM12" s="91"/>
      <c r="AN12" s="91"/>
      <c r="AO12" s="91"/>
      <c r="AP12" s="91"/>
      <c r="AQ12" s="91"/>
      <c r="AR12" s="91"/>
      <c r="AS12" s="91">
        <v>486</v>
      </c>
      <c r="AT12" s="91"/>
      <c r="AU12" s="91"/>
      <c r="AV12" s="91"/>
      <c r="AW12" s="91"/>
      <c r="AX12" s="91"/>
      <c r="AY12" s="91"/>
      <c r="AZ12" s="91"/>
      <c r="BA12" s="91"/>
      <c r="BB12" s="144">
        <f t="shared" si="0"/>
        <v>99.99979223932661</v>
      </c>
      <c r="BC12" s="144"/>
      <c r="BD12" s="144"/>
      <c r="BE12" s="144"/>
      <c r="BF12" s="144"/>
      <c r="BG12" s="144"/>
      <c r="BH12" s="144"/>
      <c r="BI12" s="144"/>
      <c r="BJ12" s="144"/>
    </row>
    <row r="13" spans="5:62" ht="13.5">
      <c r="E13" s="133" t="s">
        <v>208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76"/>
      <c r="R13" s="91">
        <v>233923000</v>
      </c>
      <c r="S13" s="91"/>
      <c r="T13" s="91"/>
      <c r="U13" s="91"/>
      <c r="V13" s="91"/>
      <c r="W13" s="91"/>
      <c r="X13" s="91"/>
      <c r="Y13" s="91"/>
      <c r="Z13" s="91"/>
      <c r="AA13" s="91">
        <v>233922514</v>
      </c>
      <c r="AB13" s="91"/>
      <c r="AC13" s="91"/>
      <c r="AD13" s="91"/>
      <c r="AE13" s="91"/>
      <c r="AF13" s="91"/>
      <c r="AG13" s="91"/>
      <c r="AH13" s="91"/>
      <c r="AI13" s="91"/>
      <c r="AJ13" s="91">
        <v>0</v>
      </c>
      <c r="AK13" s="91"/>
      <c r="AL13" s="91"/>
      <c r="AM13" s="91"/>
      <c r="AN13" s="91"/>
      <c r="AO13" s="91"/>
      <c r="AP13" s="91"/>
      <c r="AQ13" s="91"/>
      <c r="AR13" s="91"/>
      <c r="AS13" s="91">
        <v>486</v>
      </c>
      <c r="AT13" s="91"/>
      <c r="AU13" s="91"/>
      <c r="AV13" s="91"/>
      <c r="AW13" s="91"/>
      <c r="AX13" s="91"/>
      <c r="AY13" s="91"/>
      <c r="AZ13" s="91"/>
      <c r="BA13" s="91"/>
      <c r="BB13" s="144">
        <f>AA13/R13*100</f>
        <v>99.99979223932661</v>
      </c>
      <c r="BC13" s="144"/>
      <c r="BD13" s="144"/>
      <c r="BE13" s="144"/>
      <c r="BF13" s="144"/>
      <c r="BG13" s="144"/>
      <c r="BH13" s="144"/>
      <c r="BI13" s="144"/>
      <c r="BJ13" s="144"/>
    </row>
    <row r="14" spans="4:62" ht="13.5">
      <c r="D14" s="133" t="s">
        <v>209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76"/>
      <c r="R14" s="91">
        <v>0</v>
      </c>
      <c r="S14" s="91"/>
      <c r="T14" s="91"/>
      <c r="U14" s="91"/>
      <c r="V14" s="91"/>
      <c r="W14" s="91"/>
      <c r="X14" s="91"/>
      <c r="Y14" s="91"/>
      <c r="Z14" s="91"/>
      <c r="AA14" s="91">
        <v>0</v>
      </c>
      <c r="AB14" s="91"/>
      <c r="AC14" s="91"/>
      <c r="AD14" s="91"/>
      <c r="AE14" s="91"/>
      <c r="AF14" s="91"/>
      <c r="AG14" s="91"/>
      <c r="AH14" s="91"/>
      <c r="AI14" s="91"/>
      <c r="AJ14" s="91">
        <v>0</v>
      </c>
      <c r="AK14" s="91"/>
      <c r="AL14" s="91"/>
      <c r="AM14" s="91"/>
      <c r="AN14" s="91"/>
      <c r="AO14" s="91"/>
      <c r="AP14" s="91"/>
      <c r="AQ14" s="91"/>
      <c r="AR14" s="91"/>
      <c r="AS14" s="91">
        <v>0</v>
      </c>
      <c r="AT14" s="91"/>
      <c r="AU14" s="91"/>
      <c r="AV14" s="91"/>
      <c r="AW14" s="91"/>
      <c r="AX14" s="91"/>
      <c r="AY14" s="91"/>
      <c r="AZ14" s="91"/>
      <c r="BA14" s="91"/>
      <c r="BB14" s="144">
        <v>0</v>
      </c>
      <c r="BC14" s="144"/>
      <c r="BD14" s="144"/>
      <c r="BE14" s="144"/>
      <c r="BF14" s="144"/>
      <c r="BG14" s="144"/>
      <c r="BH14" s="144"/>
      <c r="BI14" s="144"/>
      <c r="BJ14" s="144"/>
    </row>
    <row r="15" spans="5:62" ht="13.5">
      <c r="E15" s="133" t="s">
        <v>210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76"/>
      <c r="R15" s="91">
        <v>0</v>
      </c>
      <c r="S15" s="91"/>
      <c r="T15" s="91"/>
      <c r="U15" s="91"/>
      <c r="V15" s="91"/>
      <c r="W15" s="91"/>
      <c r="X15" s="91"/>
      <c r="Y15" s="91"/>
      <c r="Z15" s="91"/>
      <c r="AA15" s="91">
        <v>0</v>
      </c>
      <c r="AB15" s="91"/>
      <c r="AC15" s="91"/>
      <c r="AD15" s="91"/>
      <c r="AE15" s="91"/>
      <c r="AF15" s="91"/>
      <c r="AG15" s="91"/>
      <c r="AH15" s="91"/>
      <c r="AI15" s="91"/>
      <c r="AJ15" s="91">
        <v>0</v>
      </c>
      <c r="AK15" s="91"/>
      <c r="AL15" s="91"/>
      <c r="AM15" s="91"/>
      <c r="AN15" s="91"/>
      <c r="AO15" s="91"/>
      <c r="AP15" s="91"/>
      <c r="AQ15" s="91"/>
      <c r="AR15" s="91"/>
      <c r="AS15" s="91">
        <v>0</v>
      </c>
      <c r="AT15" s="91"/>
      <c r="AU15" s="91"/>
      <c r="AV15" s="91"/>
      <c r="AW15" s="91"/>
      <c r="AX15" s="91"/>
      <c r="AY15" s="91"/>
      <c r="AZ15" s="91"/>
      <c r="BA15" s="91"/>
      <c r="BB15" s="144">
        <v>0</v>
      </c>
      <c r="BC15" s="144"/>
      <c r="BD15" s="144"/>
      <c r="BE15" s="144"/>
      <c r="BF15" s="144"/>
      <c r="BG15" s="144"/>
      <c r="BH15" s="144"/>
      <c r="BI15" s="144"/>
      <c r="BJ15" s="144"/>
    </row>
    <row r="16" spans="4:62" ht="13.5">
      <c r="D16" s="133" t="s">
        <v>211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76"/>
      <c r="R16" s="91">
        <v>5000000</v>
      </c>
      <c r="S16" s="91"/>
      <c r="T16" s="91"/>
      <c r="U16" s="91"/>
      <c r="V16" s="91"/>
      <c r="W16" s="91"/>
      <c r="X16" s="91"/>
      <c r="Y16" s="91"/>
      <c r="Z16" s="91"/>
      <c r="AA16" s="91">
        <v>0</v>
      </c>
      <c r="AB16" s="91"/>
      <c r="AC16" s="91"/>
      <c r="AD16" s="91"/>
      <c r="AE16" s="91"/>
      <c r="AF16" s="91"/>
      <c r="AG16" s="91"/>
      <c r="AH16" s="91"/>
      <c r="AI16" s="91"/>
      <c r="AJ16" s="91">
        <v>0</v>
      </c>
      <c r="AK16" s="91"/>
      <c r="AL16" s="91"/>
      <c r="AM16" s="91"/>
      <c r="AN16" s="91"/>
      <c r="AO16" s="91"/>
      <c r="AP16" s="91"/>
      <c r="AQ16" s="91"/>
      <c r="AR16" s="91"/>
      <c r="AS16" s="91">
        <v>5000000</v>
      </c>
      <c r="AT16" s="91"/>
      <c r="AU16" s="91"/>
      <c r="AV16" s="91"/>
      <c r="AW16" s="91"/>
      <c r="AX16" s="91"/>
      <c r="AY16" s="91"/>
      <c r="AZ16" s="91"/>
      <c r="BA16" s="91"/>
      <c r="BB16" s="144">
        <f t="shared" si="0"/>
        <v>0</v>
      </c>
      <c r="BC16" s="144"/>
      <c r="BD16" s="144"/>
      <c r="BE16" s="144"/>
      <c r="BF16" s="144"/>
      <c r="BG16" s="144"/>
      <c r="BH16" s="144"/>
      <c r="BI16" s="144"/>
      <c r="BJ16" s="144"/>
    </row>
    <row r="17" spans="5:62" ht="13.5">
      <c r="E17" s="133" t="s">
        <v>211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76"/>
      <c r="R17" s="91">
        <v>5000000</v>
      </c>
      <c r="S17" s="91"/>
      <c r="T17" s="91"/>
      <c r="U17" s="91"/>
      <c r="V17" s="91"/>
      <c r="W17" s="91"/>
      <c r="X17" s="91"/>
      <c r="Y17" s="91"/>
      <c r="Z17" s="91"/>
      <c r="AA17" s="91">
        <v>0</v>
      </c>
      <c r="AB17" s="91"/>
      <c r="AC17" s="91"/>
      <c r="AD17" s="91"/>
      <c r="AE17" s="91"/>
      <c r="AF17" s="91"/>
      <c r="AG17" s="91"/>
      <c r="AH17" s="91"/>
      <c r="AI17" s="91"/>
      <c r="AJ17" s="91">
        <v>0</v>
      </c>
      <c r="AK17" s="91"/>
      <c r="AL17" s="91"/>
      <c r="AM17" s="91"/>
      <c r="AN17" s="91"/>
      <c r="AO17" s="91"/>
      <c r="AP17" s="91"/>
      <c r="AQ17" s="91"/>
      <c r="AR17" s="91"/>
      <c r="AS17" s="91">
        <v>5000000</v>
      </c>
      <c r="AT17" s="91"/>
      <c r="AU17" s="91"/>
      <c r="AV17" s="91"/>
      <c r="AW17" s="91"/>
      <c r="AX17" s="91"/>
      <c r="AY17" s="91"/>
      <c r="AZ17" s="91"/>
      <c r="BA17" s="91"/>
      <c r="BB17" s="144">
        <f>AA17/R17*100</f>
        <v>0</v>
      </c>
      <c r="BC17" s="144"/>
      <c r="BD17" s="144"/>
      <c r="BE17" s="144"/>
      <c r="BF17" s="144"/>
      <c r="BG17" s="144"/>
      <c r="BH17" s="144"/>
      <c r="BI17" s="144"/>
      <c r="BJ17" s="144"/>
    </row>
    <row r="18" ht="13.5">
      <c r="Q18" s="76"/>
    </row>
    <row r="19" spans="3:62" ht="13.5">
      <c r="C19" s="136" t="s">
        <v>212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76"/>
      <c r="R19" s="94">
        <v>3000</v>
      </c>
      <c r="S19" s="94"/>
      <c r="T19" s="94"/>
      <c r="U19" s="94"/>
      <c r="V19" s="94"/>
      <c r="W19" s="94"/>
      <c r="X19" s="94"/>
      <c r="Y19" s="94"/>
      <c r="Z19" s="94"/>
      <c r="AA19" s="94">
        <v>2366</v>
      </c>
      <c r="AB19" s="94"/>
      <c r="AC19" s="94"/>
      <c r="AD19" s="94"/>
      <c r="AE19" s="94"/>
      <c r="AF19" s="94"/>
      <c r="AG19" s="94"/>
      <c r="AH19" s="94"/>
      <c r="AI19" s="94"/>
      <c r="AJ19" s="94">
        <v>0</v>
      </c>
      <c r="AK19" s="94"/>
      <c r="AL19" s="94"/>
      <c r="AM19" s="94"/>
      <c r="AN19" s="94"/>
      <c r="AO19" s="94"/>
      <c r="AP19" s="94"/>
      <c r="AQ19" s="94"/>
      <c r="AR19" s="94"/>
      <c r="AS19" s="94">
        <v>634</v>
      </c>
      <c r="AT19" s="94"/>
      <c r="AU19" s="94"/>
      <c r="AV19" s="94"/>
      <c r="AW19" s="94"/>
      <c r="AX19" s="94"/>
      <c r="AY19" s="94"/>
      <c r="AZ19" s="94"/>
      <c r="BA19" s="94"/>
      <c r="BB19" s="145">
        <f>AA19/R19*100</f>
        <v>78.86666666666666</v>
      </c>
      <c r="BC19" s="145"/>
      <c r="BD19" s="145"/>
      <c r="BE19" s="145"/>
      <c r="BF19" s="145"/>
      <c r="BG19" s="145"/>
      <c r="BH19" s="145"/>
      <c r="BI19" s="145"/>
      <c r="BJ19" s="145"/>
    </row>
    <row r="20" spans="4:62" ht="13.5">
      <c r="D20" s="133" t="s">
        <v>209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76"/>
      <c r="R20" s="91">
        <v>3000</v>
      </c>
      <c r="S20" s="91"/>
      <c r="T20" s="91"/>
      <c r="U20" s="91"/>
      <c r="V20" s="91"/>
      <c r="W20" s="91"/>
      <c r="X20" s="91"/>
      <c r="Y20" s="91"/>
      <c r="Z20" s="91"/>
      <c r="AA20" s="91">
        <v>2366</v>
      </c>
      <c r="AB20" s="91"/>
      <c r="AC20" s="91"/>
      <c r="AD20" s="91"/>
      <c r="AE20" s="91"/>
      <c r="AF20" s="91"/>
      <c r="AG20" s="91"/>
      <c r="AH20" s="91"/>
      <c r="AI20" s="91"/>
      <c r="AJ20" s="91">
        <v>0</v>
      </c>
      <c r="AK20" s="91"/>
      <c r="AL20" s="91"/>
      <c r="AM20" s="91"/>
      <c r="AN20" s="91"/>
      <c r="AO20" s="91"/>
      <c r="AP20" s="91"/>
      <c r="AQ20" s="91"/>
      <c r="AR20" s="91"/>
      <c r="AS20" s="91">
        <v>634</v>
      </c>
      <c r="AT20" s="91"/>
      <c r="AU20" s="91"/>
      <c r="AV20" s="91"/>
      <c r="AW20" s="91"/>
      <c r="AX20" s="91"/>
      <c r="AY20" s="91"/>
      <c r="AZ20" s="91"/>
      <c r="BA20" s="91"/>
      <c r="BB20" s="144">
        <f>AA20/R20*100</f>
        <v>78.86666666666666</v>
      </c>
      <c r="BC20" s="144"/>
      <c r="BD20" s="144"/>
      <c r="BE20" s="144"/>
      <c r="BF20" s="144"/>
      <c r="BG20" s="144"/>
      <c r="BH20" s="144"/>
      <c r="BI20" s="144"/>
      <c r="BJ20" s="144"/>
    </row>
    <row r="21" spans="5:62" ht="13.5">
      <c r="E21" s="133" t="s">
        <v>210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76"/>
      <c r="R21" s="91">
        <v>3000</v>
      </c>
      <c r="S21" s="91"/>
      <c r="T21" s="91"/>
      <c r="U21" s="91"/>
      <c r="V21" s="91"/>
      <c r="W21" s="91"/>
      <c r="X21" s="91"/>
      <c r="Y21" s="91"/>
      <c r="Z21" s="91"/>
      <c r="AA21" s="91">
        <v>2366</v>
      </c>
      <c r="AB21" s="91"/>
      <c r="AC21" s="91"/>
      <c r="AD21" s="91"/>
      <c r="AE21" s="91"/>
      <c r="AF21" s="91"/>
      <c r="AG21" s="91"/>
      <c r="AH21" s="91"/>
      <c r="AI21" s="91"/>
      <c r="AJ21" s="91">
        <v>0</v>
      </c>
      <c r="AK21" s="91"/>
      <c r="AL21" s="91"/>
      <c r="AM21" s="91"/>
      <c r="AN21" s="91"/>
      <c r="AO21" s="91"/>
      <c r="AP21" s="91"/>
      <c r="AQ21" s="91"/>
      <c r="AR21" s="91"/>
      <c r="AS21" s="91">
        <v>634</v>
      </c>
      <c r="AT21" s="91"/>
      <c r="AU21" s="91"/>
      <c r="AV21" s="91"/>
      <c r="AW21" s="91"/>
      <c r="AX21" s="91"/>
      <c r="AY21" s="91"/>
      <c r="AZ21" s="91"/>
      <c r="BA21" s="91"/>
      <c r="BB21" s="144">
        <f>AA21/R21*100</f>
        <v>78.86666666666666</v>
      </c>
      <c r="BC21" s="144"/>
      <c r="BD21" s="144"/>
      <c r="BE21" s="144"/>
      <c r="BF21" s="144"/>
      <c r="BG21" s="144"/>
      <c r="BH21" s="144"/>
      <c r="BI21" s="144"/>
      <c r="BJ21" s="144"/>
    </row>
    <row r="22" spans="2:62" ht="13.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7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6" spans="2:62" ht="18" customHeight="1">
      <c r="B26" s="113" t="s">
        <v>213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</row>
    <row r="27" spans="2:62" ht="12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4" t="s">
        <v>224</v>
      </c>
    </row>
    <row r="28" spans="2:62" ht="13.5" customHeight="1">
      <c r="B28" s="140" t="s">
        <v>214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 t="s">
        <v>215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 t="s">
        <v>216</v>
      </c>
      <c r="X28" s="125"/>
      <c r="Y28" s="125"/>
      <c r="Z28" s="125"/>
      <c r="AA28" s="125"/>
      <c r="AB28" s="125"/>
      <c r="AC28" s="125"/>
      <c r="AD28" s="125"/>
      <c r="AE28" s="125"/>
      <c r="AF28" s="125"/>
      <c r="AG28" s="125" t="s">
        <v>217</v>
      </c>
      <c r="AH28" s="125"/>
      <c r="AI28" s="125"/>
      <c r="AJ28" s="125"/>
      <c r="AK28" s="125"/>
      <c r="AL28" s="125"/>
      <c r="AM28" s="125"/>
      <c r="AN28" s="125"/>
      <c r="AO28" s="125"/>
      <c r="AP28" s="125"/>
      <c r="AQ28" s="125" t="s">
        <v>218</v>
      </c>
      <c r="AR28" s="125"/>
      <c r="AS28" s="125"/>
      <c r="AT28" s="125"/>
      <c r="AU28" s="125"/>
      <c r="AV28" s="125"/>
      <c r="AW28" s="125"/>
      <c r="AX28" s="125"/>
      <c r="AY28" s="125"/>
      <c r="AZ28" s="125"/>
      <c r="BA28" s="125" t="s">
        <v>219</v>
      </c>
      <c r="BB28" s="125"/>
      <c r="BC28" s="125"/>
      <c r="BD28" s="125"/>
      <c r="BE28" s="125"/>
      <c r="BF28" s="125"/>
      <c r="BG28" s="125"/>
      <c r="BH28" s="125"/>
      <c r="BI28" s="125"/>
      <c r="BJ28" s="142"/>
    </row>
    <row r="29" spans="2:62" ht="13.5">
      <c r="B29" s="141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43"/>
    </row>
    <row r="30" ht="13.5">
      <c r="L30" s="73"/>
    </row>
    <row r="31" spans="3:62" ht="13.5">
      <c r="C31" s="133" t="s">
        <v>220</v>
      </c>
      <c r="D31" s="133"/>
      <c r="E31" s="133"/>
      <c r="F31" s="103">
        <v>18</v>
      </c>
      <c r="G31" s="103"/>
      <c r="H31" s="103"/>
      <c r="I31" s="133" t="s">
        <v>214</v>
      </c>
      <c r="J31" s="133"/>
      <c r="K31" s="133"/>
      <c r="L31" s="76"/>
      <c r="M31" s="91">
        <v>57669277000</v>
      </c>
      <c r="N31" s="91"/>
      <c r="O31" s="91"/>
      <c r="P31" s="91"/>
      <c r="Q31" s="91"/>
      <c r="R31" s="91"/>
      <c r="S31" s="91"/>
      <c r="T31" s="91"/>
      <c r="U31" s="91"/>
      <c r="V31" s="91"/>
      <c r="W31" s="91">
        <v>63019820189</v>
      </c>
      <c r="X31" s="91"/>
      <c r="Y31" s="91"/>
      <c r="Z31" s="91"/>
      <c r="AA31" s="91"/>
      <c r="AB31" s="91"/>
      <c r="AC31" s="91"/>
      <c r="AD31" s="91"/>
      <c r="AE31" s="91"/>
      <c r="AF31" s="91"/>
      <c r="AG31" s="91">
        <v>58882807128</v>
      </c>
      <c r="AH31" s="91"/>
      <c r="AI31" s="91"/>
      <c r="AJ31" s="91"/>
      <c r="AK31" s="91"/>
      <c r="AL31" s="91"/>
      <c r="AM31" s="91"/>
      <c r="AN31" s="91"/>
      <c r="AO31" s="91"/>
      <c r="AP31" s="91"/>
      <c r="AQ31" s="91">
        <v>565659296</v>
      </c>
      <c r="AR31" s="91"/>
      <c r="AS31" s="91"/>
      <c r="AT31" s="91"/>
      <c r="AU31" s="91"/>
      <c r="AV31" s="91"/>
      <c r="AW31" s="91"/>
      <c r="AX31" s="91"/>
      <c r="AY31" s="91"/>
      <c r="AZ31" s="91"/>
      <c r="BA31" s="91">
        <v>3577463246</v>
      </c>
      <c r="BB31" s="91"/>
      <c r="BC31" s="91"/>
      <c r="BD31" s="91"/>
      <c r="BE31" s="91"/>
      <c r="BF31" s="91"/>
      <c r="BG31" s="91"/>
      <c r="BH31" s="91"/>
      <c r="BI31" s="91"/>
      <c r="BJ31" s="91"/>
    </row>
    <row r="32" ht="13.5">
      <c r="L32" s="76"/>
    </row>
    <row r="33" spans="6:62" ht="13.5">
      <c r="F33" s="103">
        <v>19</v>
      </c>
      <c r="G33" s="103"/>
      <c r="H33" s="103"/>
      <c r="L33" s="76"/>
      <c r="M33" s="91">
        <v>61814639000</v>
      </c>
      <c r="N33" s="91"/>
      <c r="O33" s="91"/>
      <c r="P33" s="91"/>
      <c r="Q33" s="91"/>
      <c r="R33" s="91"/>
      <c r="S33" s="91"/>
      <c r="T33" s="91"/>
      <c r="U33" s="91"/>
      <c r="V33" s="91"/>
      <c r="W33" s="91">
        <v>67513444890</v>
      </c>
      <c r="X33" s="91"/>
      <c r="Y33" s="91"/>
      <c r="Z33" s="91"/>
      <c r="AA33" s="91"/>
      <c r="AB33" s="91"/>
      <c r="AC33" s="91"/>
      <c r="AD33" s="91"/>
      <c r="AE33" s="91"/>
      <c r="AF33" s="91"/>
      <c r="AG33" s="91">
        <v>63255467662</v>
      </c>
      <c r="AH33" s="91"/>
      <c r="AI33" s="91"/>
      <c r="AJ33" s="91"/>
      <c r="AK33" s="91"/>
      <c r="AL33" s="91"/>
      <c r="AM33" s="91"/>
      <c r="AN33" s="91"/>
      <c r="AO33" s="91"/>
      <c r="AP33" s="91"/>
      <c r="AQ33" s="91">
        <v>571099861</v>
      </c>
      <c r="AR33" s="91"/>
      <c r="AS33" s="91"/>
      <c r="AT33" s="91"/>
      <c r="AU33" s="91"/>
      <c r="AV33" s="91"/>
      <c r="AW33" s="91"/>
      <c r="AX33" s="91"/>
      <c r="AY33" s="91"/>
      <c r="AZ33" s="91"/>
      <c r="BA33" s="91">
        <v>3689354309</v>
      </c>
      <c r="BB33" s="91"/>
      <c r="BC33" s="91"/>
      <c r="BD33" s="91"/>
      <c r="BE33" s="91"/>
      <c r="BF33" s="91"/>
      <c r="BG33" s="91"/>
      <c r="BH33" s="91"/>
      <c r="BI33" s="91"/>
      <c r="BJ33" s="91"/>
    </row>
    <row r="34" ht="13.5">
      <c r="L34" s="76"/>
    </row>
    <row r="35" spans="6:62" ht="13.5">
      <c r="F35" s="103">
        <v>20</v>
      </c>
      <c r="G35" s="103"/>
      <c r="H35" s="103"/>
      <c r="L35" s="76"/>
      <c r="M35" s="91">
        <v>64307534000</v>
      </c>
      <c r="N35" s="91"/>
      <c r="O35" s="91"/>
      <c r="P35" s="91"/>
      <c r="Q35" s="91"/>
      <c r="R35" s="91"/>
      <c r="S35" s="91"/>
      <c r="T35" s="91"/>
      <c r="U35" s="91"/>
      <c r="V35" s="91"/>
      <c r="W35" s="91">
        <v>68676049201</v>
      </c>
      <c r="X35" s="91"/>
      <c r="Y35" s="91"/>
      <c r="Z35" s="91"/>
      <c r="AA35" s="91"/>
      <c r="AB35" s="91"/>
      <c r="AC35" s="91"/>
      <c r="AD35" s="91"/>
      <c r="AE35" s="91"/>
      <c r="AF35" s="91"/>
      <c r="AG35" s="91">
        <v>64126607244</v>
      </c>
      <c r="AH35" s="91"/>
      <c r="AI35" s="91"/>
      <c r="AJ35" s="91"/>
      <c r="AK35" s="91"/>
      <c r="AL35" s="91"/>
      <c r="AM35" s="91"/>
      <c r="AN35" s="91"/>
      <c r="AO35" s="91"/>
      <c r="AP35" s="91"/>
      <c r="AQ35" s="91">
        <v>600346156</v>
      </c>
      <c r="AR35" s="91"/>
      <c r="AS35" s="91"/>
      <c r="AT35" s="91"/>
      <c r="AU35" s="91"/>
      <c r="AV35" s="91"/>
      <c r="AW35" s="91"/>
      <c r="AX35" s="91"/>
      <c r="AY35" s="91"/>
      <c r="AZ35" s="91"/>
      <c r="BA35" s="91">
        <v>3954942358</v>
      </c>
      <c r="BB35" s="91"/>
      <c r="BC35" s="91"/>
      <c r="BD35" s="91"/>
      <c r="BE35" s="91"/>
      <c r="BF35" s="91"/>
      <c r="BG35" s="91"/>
      <c r="BH35" s="91"/>
      <c r="BI35" s="91"/>
      <c r="BJ35" s="91"/>
    </row>
    <row r="36" ht="13.5">
      <c r="L36" s="76"/>
    </row>
    <row r="37" spans="6:62" ht="13.5">
      <c r="F37" s="103">
        <v>21</v>
      </c>
      <c r="G37" s="103"/>
      <c r="H37" s="103"/>
      <c r="L37" s="76"/>
      <c r="M37" s="91">
        <v>63538243000</v>
      </c>
      <c r="N37" s="91"/>
      <c r="O37" s="91"/>
      <c r="P37" s="91"/>
      <c r="Q37" s="91"/>
      <c r="R37" s="91"/>
      <c r="S37" s="91"/>
      <c r="T37" s="91"/>
      <c r="U37" s="91"/>
      <c r="V37" s="91"/>
      <c r="W37" s="91">
        <v>68153109737</v>
      </c>
      <c r="X37" s="91"/>
      <c r="Y37" s="91"/>
      <c r="Z37" s="91"/>
      <c r="AA37" s="91"/>
      <c r="AB37" s="91"/>
      <c r="AC37" s="91"/>
      <c r="AD37" s="91"/>
      <c r="AE37" s="91"/>
      <c r="AF37" s="91"/>
      <c r="AG37" s="91">
        <v>63229891886</v>
      </c>
      <c r="AH37" s="91"/>
      <c r="AI37" s="91"/>
      <c r="AJ37" s="91"/>
      <c r="AK37" s="91"/>
      <c r="AL37" s="91"/>
      <c r="AM37" s="91"/>
      <c r="AN37" s="91"/>
      <c r="AO37" s="91"/>
      <c r="AP37" s="91"/>
      <c r="AQ37" s="91">
        <v>480105017</v>
      </c>
      <c r="AR37" s="91"/>
      <c r="AS37" s="91"/>
      <c r="AT37" s="91"/>
      <c r="AU37" s="91"/>
      <c r="AV37" s="91"/>
      <c r="AW37" s="91"/>
      <c r="AX37" s="91"/>
      <c r="AY37" s="91"/>
      <c r="AZ37" s="91"/>
      <c r="BA37" s="91">
        <v>4456079346</v>
      </c>
      <c r="BB37" s="91"/>
      <c r="BC37" s="91"/>
      <c r="BD37" s="91"/>
      <c r="BE37" s="91"/>
      <c r="BF37" s="91"/>
      <c r="BG37" s="91"/>
      <c r="BH37" s="91"/>
      <c r="BI37" s="91"/>
      <c r="BJ37" s="91"/>
    </row>
    <row r="38" ht="13.5">
      <c r="L38" s="76"/>
    </row>
    <row r="39" spans="6:63" ht="13.5">
      <c r="F39" s="103">
        <v>22</v>
      </c>
      <c r="G39" s="103"/>
      <c r="H39" s="103"/>
      <c r="L39" s="76"/>
      <c r="M39" s="91">
        <v>60039543000</v>
      </c>
      <c r="N39" s="91"/>
      <c r="O39" s="91"/>
      <c r="P39" s="91"/>
      <c r="Q39" s="91"/>
      <c r="R39" s="91"/>
      <c r="S39" s="91"/>
      <c r="T39" s="91"/>
      <c r="U39" s="91"/>
      <c r="V39" s="91"/>
      <c r="W39" s="91">
        <v>64959080762</v>
      </c>
      <c r="X39" s="91"/>
      <c r="Y39" s="91"/>
      <c r="Z39" s="91"/>
      <c r="AA39" s="91"/>
      <c r="AB39" s="91"/>
      <c r="AC39" s="91"/>
      <c r="AD39" s="91"/>
      <c r="AE39" s="91"/>
      <c r="AF39" s="91"/>
      <c r="AG39" s="91">
        <v>59940319349</v>
      </c>
      <c r="AH39" s="91"/>
      <c r="AI39" s="91"/>
      <c r="AJ39" s="91"/>
      <c r="AK39" s="91"/>
      <c r="AL39" s="91"/>
      <c r="AM39" s="91"/>
      <c r="AN39" s="91"/>
      <c r="AO39" s="91"/>
      <c r="AP39" s="91"/>
      <c r="AQ39" s="91">
        <v>493806055</v>
      </c>
      <c r="AR39" s="91"/>
      <c r="AS39" s="91"/>
      <c r="AT39" s="91"/>
      <c r="AU39" s="91"/>
      <c r="AV39" s="91"/>
      <c r="AW39" s="91"/>
      <c r="AX39" s="91"/>
      <c r="AY39" s="91"/>
      <c r="AZ39" s="91"/>
      <c r="BA39" s="91">
        <v>4535806853</v>
      </c>
      <c r="BB39" s="91"/>
      <c r="BC39" s="91"/>
      <c r="BD39" s="91"/>
      <c r="BE39" s="91"/>
      <c r="BF39" s="91"/>
      <c r="BG39" s="91"/>
      <c r="BH39" s="91"/>
      <c r="BI39" s="91"/>
      <c r="BJ39" s="91"/>
      <c r="BK39" s="32"/>
    </row>
    <row r="40" ht="13.5">
      <c r="L40" s="76"/>
    </row>
    <row r="41" spans="6:62" ht="13.5">
      <c r="F41" s="99">
        <v>23</v>
      </c>
      <c r="G41" s="99"/>
      <c r="H41" s="99"/>
      <c r="L41" s="76"/>
      <c r="M41" s="93">
        <v>59321353000</v>
      </c>
      <c r="N41" s="94"/>
      <c r="O41" s="94"/>
      <c r="P41" s="94"/>
      <c r="Q41" s="94"/>
      <c r="R41" s="94"/>
      <c r="S41" s="94"/>
      <c r="T41" s="94"/>
      <c r="U41" s="94"/>
      <c r="V41" s="94"/>
      <c r="W41" s="94">
        <v>64556389993</v>
      </c>
      <c r="X41" s="94"/>
      <c r="Y41" s="94"/>
      <c r="Z41" s="94"/>
      <c r="AA41" s="94"/>
      <c r="AB41" s="94"/>
      <c r="AC41" s="94"/>
      <c r="AD41" s="94"/>
      <c r="AE41" s="94"/>
      <c r="AF41" s="94"/>
      <c r="AG41" s="94">
        <v>59580711976</v>
      </c>
      <c r="AH41" s="94"/>
      <c r="AI41" s="94"/>
      <c r="AJ41" s="94"/>
      <c r="AK41" s="94"/>
      <c r="AL41" s="94"/>
      <c r="AM41" s="94"/>
      <c r="AN41" s="94"/>
      <c r="AO41" s="94"/>
      <c r="AP41" s="94"/>
      <c r="AQ41" s="94">
        <v>472398090</v>
      </c>
      <c r="AR41" s="94"/>
      <c r="AS41" s="94"/>
      <c r="AT41" s="94"/>
      <c r="AU41" s="94"/>
      <c r="AV41" s="94"/>
      <c r="AW41" s="94"/>
      <c r="AX41" s="94"/>
      <c r="AY41" s="94"/>
      <c r="AZ41" s="94"/>
      <c r="BA41" s="94">
        <v>4518649545</v>
      </c>
      <c r="BB41" s="94"/>
      <c r="BC41" s="94"/>
      <c r="BD41" s="94"/>
      <c r="BE41" s="94"/>
      <c r="BF41" s="94"/>
      <c r="BG41" s="94"/>
      <c r="BH41" s="94"/>
      <c r="BI41" s="94"/>
      <c r="BJ41" s="94"/>
    </row>
    <row r="42" spans="2:62" ht="13.5">
      <c r="B42" s="3"/>
      <c r="C42" s="3"/>
      <c r="D42" s="3"/>
      <c r="E42" s="3"/>
      <c r="F42" s="3"/>
      <c r="G42" s="3"/>
      <c r="H42" s="3"/>
      <c r="I42" s="3"/>
      <c r="J42" s="3"/>
      <c r="K42" s="3"/>
      <c r="L42" s="7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2:6" ht="13.5">
      <c r="B43" s="139" t="s">
        <v>221</v>
      </c>
      <c r="C43" s="139"/>
      <c r="D43" s="139"/>
      <c r="E43" s="33" t="s">
        <v>222</v>
      </c>
      <c r="F43" s="6" t="s">
        <v>223</v>
      </c>
    </row>
  </sheetData>
  <sheetProtection/>
  <mergeCells count="131">
    <mergeCell ref="B3:BJ3"/>
    <mergeCell ref="B5:Q6"/>
    <mergeCell ref="R5:BJ5"/>
    <mergeCell ref="R6:Z6"/>
    <mergeCell ref="AA6:AI6"/>
    <mergeCell ref="AJ6:AR6"/>
    <mergeCell ref="AS6:BA6"/>
    <mergeCell ref="BB6:BJ6"/>
    <mergeCell ref="Y7:Z7"/>
    <mergeCell ref="AH7:AI7"/>
    <mergeCell ref="AQ7:AR7"/>
    <mergeCell ref="AZ7:BA7"/>
    <mergeCell ref="BI7:BJ7"/>
    <mergeCell ref="C9:P9"/>
    <mergeCell ref="R9:Z9"/>
    <mergeCell ref="AA9:AI9"/>
    <mergeCell ref="AJ9:AR9"/>
    <mergeCell ref="AS9:BA9"/>
    <mergeCell ref="BB9:BJ9"/>
    <mergeCell ref="D10:P10"/>
    <mergeCell ref="R10:Z10"/>
    <mergeCell ref="AA10:AI10"/>
    <mergeCell ref="AJ10:AR10"/>
    <mergeCell ref="AS10:BA10"/>
    <mergeCell ref="BB10:BJ10"/>
    <mergeCell ref="E11:P11"/>
    <mergeCell ref="R11:Z11"/>
    <mergeCell ref="AA11:AI11"/>
    <mergeCell ref="AJ11:AR11"/>
    <mergeCell ref="AS11:BA11"/>
    <mergeCell ref="BB11:BJ11"/>
    <mergeCell ref="R12:Z12"/>
    <mergeCell ref="AA12:AI12"/>
    <mergeCell ref="AJ12:AR12"/>
    <mergeCell ref="AS12:BA12"/>
    <mergeCell ref="BB12:BJ12"/>
    <mergeCell ref="R13:Z13"/>
    <mergeCell ref="AA13:AI13"/>
    <mergeCell ref="AJ13:AR13"/>
    <mergeCell ref="AS13:BA13"/>
    <mergeCell ref="BB13:BJ13"/>
    <mergeCell ref="R14:Z14"/>
    <mergeCell ref="AA14:AI14"/>
    <mergeCell ref="AJ14:AR14"/>
    <mergeCell ref="AS14:BA14"/>
    <mergeCell ref="BB14:BJ14"/>
    <mergeCell ref="R15:Z15"/>
    <mergeCell ref="AA15:AI15"/>
    <mergeCell ref="AJ15:AR15"/>
    <mergeCell ref="AS15:BA15"/>
    <mergeCell ref="BB15:BJ15"/>
    <mergeCell ref="R16:Z16"/>
    <mergeCell ref="AA16:AI16"/>
    <mergeCell ref="AJ16:AR16"/>
    <mergeCell ref="AS16:BA16"/>
    <mergeCell ref="BB16:BJ16"/>
    <mergeCell ref="D12:P12"/>
    <mergeCell ref="E13:P13"/>
    <mergeCell ref="D14:P14"/>
    <mergeCell ref="E15:P15"/>
    <mergeCell ref="D16:P16"/>
    <mergeCell ref="E17:P17"/>
    <mergeCell ref="R17:Z17"/>
    <mergeCell ref="AA17:AI17"/>
    <mergeCell ref="AJ17:AR17"/>
    <mergeCell ref="AS17:BA17"/>
    <mergeCell ref="BB17:BJ17"/>
    <mergeCell ref="C19:P19"/>
    <mergeCell ref="R19:Z19"/>
    <mergeCell ref="AA19:AI19"/>
    <mergeCell ref="AJ19:AR19"/>
    <mergeCell ref="AS19:BA19"/>
    <mergeCell ref="BB19:BJ19"/>
    <mergeCell ref="D20:P20"/>
    <mergeCell ref="R20:Z20"/>
    <mergeCell ref="AA20:AI20"/>
    <mergeCell ref="AJ20:AR20"/>
    <mergeCell ref="AS20:BA20"/>
    <mergeCell ref="BB20:BJ20"/>
    <mergeCell ref="E21:P21"/>
    <mergeCell ref="R21:Z21"/>
    <mergeCell ref="AA21:AI21"/>
    <mergeCell ref="AJ21:AR21"/>
    <mergeCell ref="AS21:BA21"/>
    <mergeCell ref="BB21:BJ21"/>
    <mergeCell ref="B26:BJ26"/>
    <mergeCell ref="B28:L29"/>
    <mergeCell ref="M28:V29"/>
    <mergeCell ref="W28:AF29"/>
    <mergeCell ref="AG28:AP29"/>
    <mergeCell ref="AQ28:AZ29"/>
    <mergeCell ref="BA28:BJ29"/>
    <mergeCell ref="C31:E31"/>
    <mergeCell ref="I31:K31"/>
    <mergeCell ref="F31:H31"/>
    <mergeCell ref="F33:H33"/>
    <mergeCell ref="F35:H35"/>
    <mergeCell ref="F37:H37"/>
    <mergeCell ref="F39:H39"/>
    <mergeCell ref="F41:H41"/>
    <mergeCell ref="M31:V31"/>
    <mergeCell ref="W31:AF31"/>
    <mergeCell ref="AG31:AP31"/>
    <mergeCell ref="AQ31:AZ31"/>
    <mergeCell ref="M35:V35"/>
    <mergeCell ref="W35:AF35"/>
    <mergeCell ref="AG35:AP35"/>
    <mergeCell ref="AQ35:AZ35"/>
    <mergeCell ref="BA31:BJ31"/>
    <mergeCell ref="M33:V33"/>
    <mergeCell ref="W33:AF33"/>
    <mergeCell ref="AG33:AP33"/>
    <mergeCell ref="AQ33:AZ33"/>
    <mergeCell ref="BA33:BJ33"/>
    <mergeCell ref="BA41:BJ41"/>
    <mergeCell ref="BA35:BJ35"/>
    <mergeCell ref="M37:V37"/>
    <mergeCell ref="W37:AF37"/>
    <mergeCell ref="AG37:AP37"/>
    <mergeCell ref="AQ37:AZ37"/>
    <mergeCell ref="BA37:BJ37"/>
    <mergeCell ref="B43:D43"/>
    <mergeCell ref="M39:V39"/>
    <mergeCell ref="W39:AF39"/>
    <mergeCell ref="AG39:AP39"/>
    <mergeCell ref="AQ39:AZ39"/>
    <mergeCell ref="BA39:BJ39"/>
    <mergeCell ref="M41:V41"/>
    <mergeCell ref="W41:AF41"/>
    <mergeCell ref="AG41:AP41"/>
    <mergeCell ref="AQ41:AZ41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J61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63" width="1.57421875" style="0" customWidth="1"/>
  </cols>
  <sheetData>
    <row r="1" ht="10.5" customHeight="1">
      <c r="A1" s="12" t="s">
        <v>225</v>
      </c>
    </row>
    <row r="2" ht="10.5" customHeight="1"/>
    <row r="3" spans="2:62" ht="18" customHeight="1">
      <c r="B3" s="113" t="s">
        <v>226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</row>
    <row r="4" ht="12.75" customHeight="1">
      <c r="BJ4" s="2" t="s">
        <v>227</v>
      </c>
    </row>
    <row r="5" spans="2:62" ht="15.75" customHeight="1">
      <c r="B5" s="135" t="s">
        <v>228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 t="s">
        <v>229</v>
      </c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 t="s">
        <v>230</v>
      </c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105"/>
    </row>
    <row r="6" spans="2:62" ht="15.75" customHeight="1">
      <c r="B6" s="135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 t="s">
        <v>231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155" t="s">
        <v>232</v>
      </c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88" t="s">
        <v>231</v>
      </c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155" t="s">
        <v>232</v>
      </c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6"/>
    </row>
    <row r="7" spans="14:57" ht="13.5">
      <c r="N7" s="73"/>
      <c r="BE7" s="40"/>
    </row>
    <row r="8" spans="3:62" ht="13.5">
      <c r="C8" s="133" t="s">
        <v>236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76"/>
      <c r="O8" s="91">
        <v>64959081</v>
      </c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94">
        <v>64556390</v>
      </c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91">
        <v>59940319</v>
      </c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94">
        <v>59580712</v>
      </c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</row>
    <row r="9" spans="3:62" ht="13.5"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76"/>
      <c r="O9" s="36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6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6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6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</row>
    <row r="10" spans="3:62" ht="13.5">
      <c r="C10" s="133" t="s">
        <v>237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76"/>
      <c r="O10" s="91">
        <v>61460864</v>
      </c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94">
        <v>60606167</v>
      </c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91">
        <v>56496827</v>
      </c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94">
        <v>55675455</v>
      </c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</row>
    <row r="11" spans="4:62" ht="13.5">
      <c r="D11" s="133" t="s">
        <v>238</v>
      </c>
      <c r="E11" s="133"/>
      <c r="F11" s="133"/>
      <c r="G11" s="133"/>
      <c r="H11" s="133"/>
      <c r="I11" s="133"/>
      <c r="J11" s="133"/>
      <c r="K11" s="133"/>
      <c r="L11" s="133"/>
      <c r="M11" s="133"/>
      <c r="N11" s="76"/>
      <c r="O11" s="91">
        <v>57063143</v>
      </c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94">
        <v>56121265</v>
      </c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91">
        <v>55462313</v>
      </c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94">
        <v>54649371</v>
      </c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</row>
    <row r="12" spans="4:62" ht="13.5">
      <c r="D12" s="133" t="s">
        <v>239</v>
      </c>
      <c r="E12" s="133"/>
      <c r="F12" s="133"/>
      <c r="G12" s="133"/>
      <c r="H12" s="133"/>
      <c r="I12" s="133"/>
      <c r="J12" s="133"/>
      <c r="K12" s="133"/>
      <c r="L12" s="133"/>
      <c r="M12" s="133"/>
      <c r="N12" s="76"/>
      <c r="O12" s="91">
        <v>4397721</v>
      </c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94">
        <v>4484902</v>
      </c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91">
        <v>1034514</v>
      </c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94">
        <v>1026084</v>
      </c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</row>
    <row r="13" ht="13.5">
      <c r="N13" s="76"/>
    </row>
    <row r="14" spans="3:62" ht="13.5">
      <c r="C14" s="133" t="s">
        <v>240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76"/>
      <c r="O14" s="91">
        <v>296764</v>
      </c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94">
        <v>288087</v>
      </c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91">
        <v>242033</v>
      </c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94">
        <v>243121</v>
      </c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</row>
    <row r="15" spans="4:62" ht="13.5">
      <c r="D15" s="133" t="s">
        <v>241</v>
      </c>
      <c r="E15" s="133"/>
      <c r="F15" s="133"/>
      <c r="G15" s="133"/>
      <c r="H15" s="133"/>
      <c r="I15" s="133"/>
      <c r="J15" s="133"/>
      <c r="K15" s="133"/>
      <c r="L15" s="133"/>
      <c r="M15" s="133"/>
      <c r="N15" s="76"/>
      <c r="O15" s="91">
        <v>250024</v>
      </c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94">
        <v>247843</v>
      </c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91">
        <v>235361</v>
      </c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94">
        <v>235629</v>
      </c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</row>
    <row r="16" spans="4:62" ht="13.5">
      <c r="D16" s="133" t="s">
        <v>239</v>
      </c>
      <c r="E16" s="133"/>
      <c r="F16" s="133"/>
      <c r="G16" s="133"/>
      <c r="H16" s="133"/>
      <c r="I16" s="133"/>
      <c r="J16" s="133"/>
      <c r="K16" s="133"/>
      <c r="L16" s="133"/>
      <c r="M16" s="133"/>
      <c r="N16" s="76"/>
      <c r="O16" s="91">
        <v>46740</v>
      </c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94">
        <v>40244</v>
      </c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91">
        <v>6672</v>
      </c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94">
        <v>7492</v>
      </c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</row>
    <row r="17" ht="13.5">
      <c r="N17" s="76"/>
    </row>
    <row r="18" spans="3:62" ht="13.5">
      <c r="C18" s="133" t="s">
        <v>242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76"/>
      <c r="O18" s="91">
        <v>3175051</v>
      </c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94">
        <v>3638691</v>
      </c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91">
        <v>3175057</v>
      </c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94">
        <v>3638691</v>
      </c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</row>
    <row r="19" spans="4:62" ht="13.5">
      <c r="D19" s="133" t="s">
        <v>241</v>
      </c>
      <c r="E19" s="133"/>
      <c r="F19" s="133"/>
      <c r="G19" s="133"/>
      <c r="H19" s="133"/>
      <c r="I19" s="133"/>
      <c r="J19" s="133"/>
      <c r="K19" s="133"/>
      <c r="L19" s="133"/>
      <c r="M19" s="133"/>
      <c r="N19" s="76"/>
      <c r="O19" s="91">
        <v>3175051</v>
      </c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94">
        <v>3638691</v>
      </c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91">
        <v>3175057</v>
      </c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94">
        <v>3638691</v>
      </c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</row>
    <row r="20" spans="4:62" ht="13.5">
      <c r="D20" s="133" t="s">
        <v>239</v>
      </c>
      <c r="E20" s="133"/>
      <c r="F20" s="133"/>
      <c r="G20" s="133"/>
      <c r="H20" s="133"/>
      <c r="I20" s="133"/>
      <c r="J20" s="133"/>
      <c r="K20" s="133"/>
      <c r="L20" s="133"/>
      <c r="M20" s="133"/>
      <c r="N20" s="76"/>
      <c r="O20" s="91">
        <v>0</v>
      </c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94">
        <v>0</v>
      </c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91">
        <v>0</v>
      </c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94">
        <v>0</v>
      </c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</row>
    <row r="21" ht="13.5">
      <c r="N21" s="76"/>
    </row>
    <row r="22" spans="3:62" ht="13.5">
      <c r="C22" s="133" t="s">
        <v>243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76"/>
      <c r="O22" s="91">
        <v>26402</v>
      </c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94">
        <v>23445</v>
      </c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91">
        <v>26402</v>
      </c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94">
        <v>23445</v>
      </c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</row>
    <row r="23" spans="4:62" ht="13.5">
      <c r="D23" s="133" t="s">
        <v>241</v>
      </c>
      <c r="E23" s="133"/>
      <c r="F23" s="133"/>
      <c r="G23" s="133"/>
      <c r="H23" s="133"/>
      <c r="I23" s="133"/>
      <c r="J23" s="133"/>
      <c r="K23" s="133"/>
      <c r="L23" s="133"/>
      <c r="M23" s="133"/>
      <c r="N23" s="76"/>
      <c r="O23" s="91">
        <v>26402</v>
      </c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94">
        <v>23445</v>
      </c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91">
        <v>26402</v>
      </c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94">
        <v>23445</v>
      </c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</row>
    <row r="24" spans="4:62" ht="13.5">
      <c r="D24" s="133" t="s">
        <v>239</v>
      </c>
      <c r="E24" s="133"/>
      <c r="F24" s="133"/>
      <c r="G24" s="133"/>
      <c r="H24" s="133"/>
      <c r="I24" s="133"/>
      <c r="J24" s="133"/>
      <c r="K24" s="133"/>
      <c r="L24" s="133"/>
      <c r="M24" s="133"/>
      <c r="N24" s="76"/>
      <c r="O24" s="91">
        <v>0</v>
      </c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94">
        <v>0</v>
      </c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91">
        <v>0</v>
      </c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94">
        <v>0</v>
      </c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</row>
    <row r="25" spans="2:62" ht="13.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7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2:6" ht="13.5">
      <c r="B26" s="132" t="s">
        <v>233</v>
      </c>
      <c r="C26" s="132"/>
      <c r="D26" s="132"/>
      <c r="E26" s="35" t="s">
        <v>234</v>
      </c>
      <c r="F26" s="6" t="s">
        <v>235</v>
      </c>
    </row>
    <row r="27" spans="2:6" ht="13.5">
      <c r="B27" s="43"/>
      <c r="C27" s="43"/>
      <c r="D27" s="43"/>
      <c r="E27" s="41"/>
      <c r="F27" s="6"/>
    </row>
    <row r="28" spans="2:6" ht="13.5">
      <c r="B28" s="43"/>
      <c r="C28" s="43"/>
      <c r="D28" s="43"/>
      <c r="E28" s="41"/>
      <c r="F28" s="6"/>
    </row>
    <row r="31" spans="2:62" ht="18" customHeight="1">
      <c r="B31" s="113" t="s">
        <v>244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</row>
    <row r="32" ht="12.75" customHeight="1">
      <c r="BJ32" s="2" t="s">
        <v>245</v>
      </c>
    </row>
    <row r="33" spans="2:62" ht="13.5">
      <c r="B33" s="152" t="s">
        <v>246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8" t="s">
        <v>247</v>
      </c>
      <c r="X33" s="89"/>
      <c r="Y33" s="89"/>
      <c r="Z33" s="89"/>
      <c r="AA33" s="89"/>
      <c r="AB33" s="89"/>
      <c r="AC33" s="89"/>
      <c r="AD33" s="89"/>
      <c r="AE33" s="88" t="s">
        <v>248</v>
      </c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8" t="s">
        <v>249</v>
      </c>
      <c r="BD33" s="89"/>
      <c r="BE33" s="89"/>
      <c r="BF33" s="89"/>
      <c r="BG33" s="89"/>
      <c r="BH33" s="89"/>
      <c r="BI33" s="89"/>
      <c r="BJ33" s="90"/>
    </row>
    <row r="34" spans="2:62" ht="13.5">
      <c r="B34" s="153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107" t="s">
        <v>250</v>
      </c>
      <c r="AF34" s="89"/>
      <c r="AG34" s="89"/>
      <c r="AH34" s="89"/>
      <c r="AI34" s="89"/>
      <c r="AJ34" s="89"/>
      <c r="AK34" s="89"/>
      <c r="AL34" s="89"/>
      <c r="AM34" s="107" t="s">
        <v>251</v>
      </c>
      <c r="AN34" s="89"/>
      <c r="AO34" s="89"/>
      <c r="AP34" s="89"/>
      <c r="AQ34" s="89"/>
      <c r="AR34" s="89"/>
      <c r="AS34" s="89"/>
      <c r="AT34" s="89"/>
      <c r="AU34" s="107" t="s">
        <v>252</v>
      </c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90"/>
    </row>
    <row r="35" spans="2:62" ht="13.5">
      <c r="B35" s="153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90"/>
    </row>
    <row r="36" spans="2:62" ht="13.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82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8"/>
      <c r="AH36" s="38"/>
      <c r="AI36" s="38"/>
      <c r="AJ36" s="100" t="s">
        <v>253</v>
      </c>
      <c r="AK36" s="100"/>
      <c r="AL36" s="100"/>
      <c r="AM36" s="34"/>
      <c r="AN36" s="34"/>
      <c r="AO36" s="34"/>
      <c r="AP36" s="38"/>
      <c r="AQ36" s="38"/>
      <c r="AR36" s="100" t="s">
        <v>253</v>
      </c>
      <c r="AS36" s="100"/>
      <c r="AT36" s="100"/>
      <c r="AU36" s="34"/>
      <c r="AV36" s="34"/>
      <c r="AW36" s="34"/>
      <c r="AX36" s="34"/>
      <c r="AY36" s="38"/>
      <c r="AZ36" s="100" t="s">
        <v>253</v>
      </c>
      <c r="BA36" s="100"/>
      <c r="BB36" s="100"/>
      <c r="BC36" s="34"/>
      <c r="BD36" s="34"/>
      <c r="BE36" s="34"/>
      <c r="BF36" s="34"/>
      <c r="BG36" s="34"/>
      <c r="BH36" s="100" t="s">
        <v>253</v>
      </c>
      <c r="BI36" s="100"/>
      <c r="BJ36" s="100"/>
    </row>
    <row r="37" spans="2:62" ht="13.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83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</row>
    <row r="38" spans="2:62" ht="13.5">
      <c r="B38" s="34"/>
      <c r="C38" s="159" t="s">
        <v>261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84"/>
      <c r="W38" s="154">
        <f>SUM(W40,W42,W44,W46,W48,W50,W52,W54,W56)</f>
        <v>335320</v>
      </c>
      <c r="X38" s="154"/>
      <c r="Y38" s="154"/>
      <c r="Z38" s="154"/>
      <c r="AA38" s="154"/>
      <c r="AB38" s="154"/>
      <c r="AC38" s="154"/>
      <c r="AD38" s="154"/>
      <c r="AE38" s="154">
        <f>SUM(AE40,AE42,AE44,AE46,AE48,AE50,AE52,AE54,AE56)</f>
        <v>1325959040</v>
      </c>
      <c r="AF38" s="154"/>
      <c r="AG38" s="154"/>
      <c r="AH38" s="154"/>
      <c r="AI38" s="154"/>
      <c r="AJ38" s="154"/>
      <c r="AK38" s="154"/>
      <c r="AL38" s="154"/>
      <c r="AM38" s="154">
        <f>SUM(AM40,AM42,AM44,AM46,AM48,AM50,AM52,AM54,AM56)</f>
        <v>1283081276</v>
      </c>
      <c r="AN38" s="154"/>
      <c r="AO38" s="154"/>
      <c r="AP38" s="154"/>
      <c r="AQ38" s="154"/>
      <c r="AR38" s="154"/>
      <c r="AS38" s="154"/>
      <c r="AT38" s="154"/>
      <c r="AU38" s="154">
        <f>SUM(AU40,AU42,AU44,AU46,AU48,AU50,AU52,AU54,AU56)</f>
        <v>42877764</v>
      </c>
      <c r="AV38" s="154"/>
      <c r="AW38" s="154"/>
      <c r="AX38" s="154"/>
      <c r="AY38" s="154"/>
      <c r="AZ38" s="154"/>
      <c r="BA38" s="154"/>
      <c r="BB38" s="154"/>
      <c r="BC38" s="154">
        <f>SUM(BC40,BC42,BC44,BC46,BC48,BC50,BC52,BC54,BC56)</f>
        <v>54851161</v>
      </c>
      <c r="BD38" s="154"/>
      <c r="BE38" s="154"/>
      <c r="BF38" s="154"/>
      <c r="BG38" s="154"/>
      <c r="BH38" s="154"/>
      <c r="BI38" s="154"/>
      <c r="BJ38" s="154"/>
    </row>
    <row r="39" spans="2:62" ht="13.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83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</row>
    <row r="40" spans="2:62" ht="13.5">
      <c r="B40" s="34"/>
      <c r="C40" s="150">
        <v>10</v>
      </c>
      <c r="D40" s="151"/>
      <c r="E40" s="151"/>
      <c r="F40" s="157" t="s">
        <v>260</v>
      </c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85"/>
      <c r="W40" s="146">
        <v>9783</v>
      </c>
      <c r="X40" s="146"/>
      <c r="Y40" s="146"/>
      <c r="Z40" s="146"/>
      <c r="AA40" s="146"/>
      <c r="AB40" s="146"/>
      <c r="AC40" s="146"/>
      <c r="AD40" s="146"/>
      <c r="AE40" s="146">
        <f>SUM(AM40:BB40)</f>
        <v>16774541</v>
      </c>
      <c r="AF40" s="146"/>
      <c r="AG40" s="146"/>
      <c r="AH40" s="146"/>
      <c r="AI40" s="146"/>
      <c r="AJ40" s="146"/>
      <c r="AK40" s="146"/>
      <c r="AL40" s="146"/>
      <c r="AM40" s="146">
        <v>5797477</v>
      </c>
      <c r="AN40" s="146"/>
      <c r="AO40" s="146"/>
      <c r="AP40" s="146"/>
      <c r="AQ40" s="146"/>
      <c r="AR40" s="146"/>
      <c r="AS40" s="146"/>
      <c r="AT40" s="146"/>
      <c r="AU40" s="146">
        <f>10571244+39443+236585+5727+124065</f>
        <v>10977064</v>
      </c>
      <c r="AV40" s="146"/>
      <c r="AW40" s="146"/>
      <c r="AX40" s="146"/>
      <c r="AY40" s="146"/>
      <c r="AZ40" s="146"/>
      <c r="BA40" s="146"/>
      <c r="BB40" s="146"/>
      <c r="BC40" s="146">
        <v>330264</v>
      </c>
      <c r="BD40" s="146"/>
      <c r="BE40" s="146"/>
      <c r="BF40" s="146"/>
      <c r="BG40" s="146"/>
      <c r="BH40" s="146"/>
      <c r="BI40" s="146"/>
      <c r="BJ40" s="146"/>
    </row>
    <row r="41" spans="2:62" ht="13.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83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</row>
    <row r="42" spans="2:62" ht="13.5">
      <c r="B42" s="34"/>
      <c r="C42" s="150">
        <v>10</v>
      </c>
      <c r="D42" s="151"/>
      <c r="E42" s="151"/>
      <c r="F42" s="149" t="s">
        <v>254</v>
      </c>
      <c r="G42" s="138"/>
      <c r="H42" s="138"/>
      <c r="I42" s="138"/>
      <c r="J42" s="149" t="s">
        <v>255</v>
      </c>
      <c r="K42" s="138"/>
      <c r="L42" s="138"/>
      <c r="M42" s="150">
        <v>100</v>
      </c>
      <c r="N42" s="151"/>
      <c r="O42" s="151"/>
      <c r="P42" s="149" t="s">
        <v>256</v>
      </c>
      <c r="Q42" s="133"/>
      <c r="R42" s="133"/>
      <c r="S42" s="133" t="s">
        <v>257</v>
      </c>
      <c r="T42" s="133"/>
      <c r="U42" s="133"/>
      <c r="V42" s="85"/>
      <c r="W42" s="146">
        <v>84992</v>
      </c>
      <c r="X42" s="146"/>
      <c r="Y42" s="146"/>
      <c r="Z42" s="146"/>
      <c r="AA42" s="146"/>
      <c r="AB42" s="146"/>
      <c r="AC42" s="146"/>
      <c r="AD42" s="146"/>
      <c r="AE42" s="146">
        <f>SUM(AM42:BB42)</f>
        <v>117151205</v>
      </c>
      <c r="AF42" s="146"/>
      <c r="AG42" s="146"/>
      <c r="AH42" s="146"/>
      <c r="AI42" s="146"/>
      <c r="AJ42" s="146"/>
      <c r="AK42" s="146"/>
      <c r="AL42" s="146"/>
      <c r="AM42" s="146">
        <v>112707484</v>
      </c>
      <c r="AN42" s="146"/>
      <c r="AO42" s="146"/>
      <c r="AP42" s="146"/>
      <c r="AQ42" s="146"/>
      <c r="AR42" s="146"/>
      <c r="AS42" s="146"/>
      <c r="AT42" s="146"/>
      <c r="AU42" s="146">
        <f>4203102+8345+207328+17583+7363</f>
        <v>4443721</v>
      </c>
      <c r="AV42" s="146"/>
      <c r="AW42" s="146"/>
      <c r="AX42" s="146"/>
      <c r="AY42" s="146"/>
      <c r="AZ42" s="146"/>
      <c r="BA42" s="146"/>
      <c r="BB42" s="146"/>
      <c r="BC42" s="146">
        <v>2866572</v>
      </c>
      <c r="BD42" s="146"/>
      <c r="BE42" s="146"/>
      <c r="BF42" s="146"/>
      <c r="BG42" s="146"/>
      <c r="BH42" s="146"/>
      <c r="BI42" s="146"/>
      <c r="BJ42" s="146"/>
    </row>
    <row r="43" spans="2:62" ht="13.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83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</row>
    <row r="44" spans="2:62" ht="13.5">
      <c r="B44" s="34"/>
      <c r="C44" s="150">
        <v>100</v>
      </c>
      <c r="D44" s="151"/>
      <c r="E44" s="151"/>
      <c r="F44" s="149" t="s">
        <v>254</v>
      </c>
      <c r="G44" s="138"/>
      <c r="H44" s="138"/>
      <c r="I44" s="138"/>
      <c r="J44" s="149" t="s">
        <v>255</v>
      </c>
      <c r="K44" s="138"/>
      <c r="L44" s="138"/>
      <c r="M44" s="150">
        <v>200</v>
      </c>
      <c r="N44" s="151"/>
      <c r="O44" s="151"/>
      <c r="P44" s="149" t="s">
        <v>256</v>
      </c>
      <c r="Q44" s="133"/>
      <c r="R44" s="133"/>
      <c r="S44" s="133" t="s">
        <v>258</v>
      </c>
      <c r="T44" s="133"/>
      <c r="U44" s="133"/>
      <c r="V44" s="85"/>
      <c r="W44" s="146">
        <v>94929</v>
      </c>
      <c r="X44" s="146"/>
      <c r="Y44" s="146"/>
      <c r="Z44" s="146"/>
      <c r="AA44" s="146"/>
      <c r="AB44" s="146"/>
      <c r="AC44" s="146"/>
      <c r="AD44" s="146"/>
      <c r="AE44" s="146">
        <f>SUM(AM44:BB44)</f>
        <v>227189338</v>
      </c>
      <c r="AF44" s="146"/>
      <c r="AG44" s="146"/>
      <c r="AH44" s="146"/>
      <c r="AI44" s="146"/>
      <c r="AJ44" s="146"/>
      <c r="AK44" s="146"/>
      <c r="AL44" s="146"/>
      <c r="AM44" s="146">
        <v>223997034</v>
      </c>
      <c r="AN44" s="146"/>
      <c r="AO44" s="146"/>
      <c r="AP44" s="146"/>
      <c r="AQ44" s="146"/>
      <c r="AR44" s="146"/>
      <c r="AS44" s="146"/>
      <c r="AT44" s="146"/>
      <c r="AU44" s="146">
        <f>2939224+567+220823+12560+19130</f>
        <v>3192304</v>
      </c>
      <c r="AV44" s="146"/>
      <c r="AW44" s="146"/>
      <c r="AX44" s="146"/>
      <c r="AY44" s="146"/>
      <c r="AZ44" s="146"/>
      <c r="BA44" s="146"/>
      <c r="BB44" s="146"/>
      <c r="BC44" s="146">
        <v>8072419</v>
      </c>
      <c r="BD44" s="146"/>
      <c r="BE44" s="146"/>
      <c r="BF44" s="146"/>
      <c r="BG44" s="146"/>
      <c r="BH44" s="146"/>
      <c r="BI44" s="146"/>
      <c r="BJ44" s="146"/>
    </row>
    <row r="45" spans="2:62" ht="13.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83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</row>
    <row r="46" spans="2:62" ht="13.5" customHeight="1">
      <c r="B46" s="34"/>
      <c r="C46" s="150">
        <v>200</v>
      </c>
      <c r="D46" s="151"/>
      <c r="E46" s="151"/>
      <c r="F46" s="149" t="s">
        <v>254</v>
      </c>
      <c r="G46" s="138"/>
      <c r="H46" s="138"/>
      <c r="I46" s="138"/>
      <c r="J46" s="149" t="s">
        <v>255</v>
      </c>
      <c r="K46" s="138"/>
      <c r="L46" s="138"/>
      <c r="M46" s="150">
        <v>300</v>
      </c>
      <c r="N46" s="151"/>
      <c r="O46" s="151"/>
      <c r="P46" s="149" t="s">
        <v>256</v>
      </c>
      <c r="Q46" s="133"/>
      <c r="R46" s="133"/>
      <c r="S46" s="133" t="s">
        <v>258</v>
      </c>
      <c r="T46" s="133"/>
      <c r="U46" s="133"/>
      <c r="V46" s="85"/>
      <c r="W46" s="146">
        <v>54336</v>
      </c>
      <c r="X46" s="146"/>
      <c r="Y46" s="146"/>
      <c r="Z46" s="146"/>
      <c r="AA46" s="146"/>
      <c r="AB46" s="146"/>
      <c r="AC46" s="146"/>
      <c r="AD46" s="146"/>
      <c r="AE46" s="146">
        <f>SUM(AM46:BB46)</f>
        <v>197805688</v>
      </c>
      <c r="AF46" s="146"/>
      <c r="AG46" s="146"/>
      <c r="AH46" s="146"/>
      <c r="AI46" s="146"/>
      <c r="AJ46" s="146"/>
      <c r="AK46" s="146"/>
      <c r="AL46" s="146"/>
      <c r="AM46" s="146">
        <v>195305453</v>
      </c>
      <c r="AN46" s="146"/>
      <c r="AO46" s="146"/>
      <c r="AP46" s="146"/>
      <c r="AQ46" s="146"/>
      <c r="AR46" s="146"/>
      <c r="AS46" s="146"/>
      <c r="AT46" s="146"/>
      <c r="AU46" s="146">
        <f>1830946+10879+621789+19705+16916</f>
        <v>2500235</v>
      </c>
      <c r="AV46" s="146"/>
      <c r="AW46" s="146"/>
      <c r="AX46" s="146"/>
      <c r="AY46" s="146"/>
      <c r="AZ46" s="146"/>
      <c r="BA46" s="146"/>
      <c r="BB46" s="146"/>
      <c r="BC46" s="146">
        <v>7786559</v>
      </c>
      <c r="BD46" s="146"/>
      <c r="BE46" s="146"/>
      <c r="BF46" s="146"/>
      <c r="BG46" s="146"/>
      <c r="BH46" s="146"/>
      <c r="BI46" s="146"/>
      <c r="BJ46" s="146"/>
    </row>
    <row r="47" spans="2:62" ht="13.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83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</row>
    <row r="48" spans="2:62" ht="13.5" customHeight="1">
      <c r="B48" s="34"/>
      <c r="C48" s="150">
        <v>300</v>
      </c>
      <c r="D48" s="151"/>
      <c r="E48" s="151"/>
      <c r="F48" s="149" t="s">
        <v>254</v>
      </c>
      <c r="G48" s="138"/>
      <c r="H48" s="138"/>
      <c r="I48" s="138"/>
      <c r="J48" s="149" t="s">
        <v>255</v>
      </c>
      <c r="K48" s="138"/>
      <c r="L48" s="138"/>
      <c r="M48" s="150">
        <v>400</v>
      </c>
      <c r="N48" s="151"/>
      <c r="O48" s="151"/>
      <c r="P48" s="149" t="s">
        <v>256</v>
      </c>
      <c r="Q48" s="133"/>
      <c r="R48" s="133"/>
      <c r="S48" s="133" t="s">
        <v>258</v>
      </c>
      <c r="T48" s="133"/>
      <c r="U48" s="133"/>
      <c r="V48" s="85"/>
      <c r="W48" s="146">
        <v>30981</v>
      </c>
      <c r="X48" s="146"/>
      <c r="Y48" s="146"/>
      <c r="Z48" s="146"/>
      <c r="AA48" s="146"/>
      <c r="AB48" s="146"/>
      <c r="AC48" s="146"/>
      <c r="AD48" s="146"/>
      <c r="AE48" s="146">
        <f>SUM(AM48:BB48)</f>
        <v>153137010</v>
      </c>
      <c r="AF48" s="146"/>
      <c r="AG48" s="146"/>
      <c r="AH48" s="146"/>
      <c r="AI48" s="146"/>
      <c r="AJ48" s="146"/>
      <c r="AK48" s="146"/>
      <c r="AL48" s="146"/>
      <c r="AM48" s="146">
        <v>149728577</v>
      </c>
      <c r="AN48" s="146"/>
      <c r="AO48" s="146"/>
      <c r="AP48" s="146"/>
      <c r="AQ48" s="146"/>
      <c r="AR48" s="146"/>
      <c r="AS48" s="146"/>
      <c r="AT48" s="146"/>
      <c r="AU48" s="146">
        <f>2936969+1891+404529+26111+38933</f>
        <v>3408433</v>
      </c>
      <c r="AV48" s="146"/>
      <c r="AW48" s="146"/>
      <c r="AX48" s="146"/>
      <c r="AY48" s="146"/>
      <c r="AZ48" s="146"/>
      <c r="BA48" s="146"/>
      <c r="BB48" s="146"/>
      <c r="BC48" s="146">
        <v>6368513</v>
      </c>
      <c r="BD48" s="146"/>
      <c r="BE48" s="146"/>
      <c r="BF48" s="146"/>
      <c r="BG48" s="146"/>
      <c r="BH48" s="146"/>
      <c r="BI48" s="146"/>
      <c r="BJ48" s="146"/>
    </row>
    <row r="49" spans="2:62" ht="13.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83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</row>
    <row r="50" spans="2:62" ht="13.5" customHeight="1">
      <c r="B50" s="34"/>
      <c r="C50" s="150">
        <v>400</v>
      </c>
      <c r="D50" s="151"/>
      <c r="E50" s="151"/>
      <c r="F50" s="149" t="s">
        <v>254</v>
      </c>
      <c r="G50" s="138"/>
      <c r="H50" s="138"/>
      <c r="I50" s="138"/>
      <c r="J50" s="149" t="s">
        <v>255</v>
      </c>
      <c r="K50" s="138"/>
      <c r="L50" s="138"/>
      <c r="M50" s="150">
        <v>550</v>
      </c>
      <c r="N50" s="151"/>
      <c r="O50" s="151"/>
      <c r="P50" s="149" t="s">
        <v>256</v>
      </c>
      <c r="Q50" s="133"/>
      <c r="R50" s="133"/>
      <c r="S50" s="133" t="s">
        <v>258</v>
      </c>
      <c r="T50" s="133"/>
      <c r="U50" s="133"/>
      <c r="V50" s="85"/>
      <c r="W50" s="146">
        <v>26295</v>
      </c>
      <c r="X50" s="146"/>
      <c r="Y50" s="146"/>
      <c r="Z50" s="146"/>
      <c r="AA50" s="146"/>
      <c r="AB50" s="146"/>
      <c r="AC50" s="146"/>
      <c r="AD50" s="146"/>
      <c r="AE50" s="146">
        <f>SUM(AM50:BB50)</f>
        <v>167909481</v>
      </c>
      <c r="AF50" s="146"/>
      <c r="AG50" s="146"/>
      <c r="AH50" s="146"/>
      <c r="AI50" s="146"/>
      <c r="AJ50" s="146"/>
      <c r="AK50" s="146"/>
      <c r="AL50" s="146"/>
      <c r="AM50" s="146">
        <v>165338022</v>
      </c>
      <c r="AN50" s="146"/>
      <c r="AO50" s="146"/>
      <c r="AP50" s="146"/>
      <c r="AQ50" s="146"/>
      <c r="AR50" s="146"/>
      <c r="AS50" s="146"/>
      <c r="AT50" s="146"/>
      <c r="AU50" s="146">
        <f>2163745+5423+358366+21636+22289</f>
        <v>2571459</v>
      </c>
      <c r="AV50" s="146"/>
      <c r="AW50" s="146"/>
      <c r="AX50" s="146"/>
      <c r="AY50" s="146"/>
      <c r="AZ50" s="146"/>
      <c r="BA50" s="146"/>
      <c r="BB50" s="146"/>
      <c r="BC50" s="146">
        <v>7365826</v>
      </c>
      <c r="BD50" s="146"/>
      <c r="BE50" s="146"/>
      <c r="BF50" s="146"/>
      <c r="BG50" s="146"/>
      <c r="BH50" s="146"/>
      <c r="BI50" s="146"/>
      <c r="BJ50" s="146"/>
    </row>
    <row r="51" spans="2:62" ht="13.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83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</row>
    <row r="52" spans="2:62" ht="13.5" customHeight="1">
      <c r="B52" s="34"/>
      <c r="C52" s="150">
        <v>550</v>
      </c>
      <c r="D52" s="151"/>
      <c r="E52" s="151"/>
      <c r="F52" s="149" t="s">
        <v>254</v>
      </c>
      <c r="G52" s="138"/>
      <c r="H52" s="138"/>
      <c r="I52" s="138"/>
      <c r="J52" s="149" t="s">
        <v>255</v>
      </c>
      <c r="K52" s="138"/>
      <c r="L52" s="138"/>
      <c r="M52" s="150">
        <v>700</v>
      </c>
      <c r="N52" s="151"/>
      <c r="O52" s="151"/>
      <c r="P52" s="149" t="s">
        <v>256</v>
      </c>
      <c r="Q52" s="133"/>
      <c r="R52" s="133"/>
      <c r="S52" s="133" t="s">
        <v>258</v>
      </c>
      <c r="T52" s="133"/>
      <c r="U52" s="133"/>
      <c r="V52" s="85"/>
      <c r="W52" s="146">
        <v>12662</v>
      </c>
      <c r="X52" s="146"/>
      <c r="Y52" s="146"/>
      <c r="Z52" s="146"/>
      <c r="AA52" s="146"/>
      <c r="AB52" s="146"/>
      <c r="AC52" s="146"/>
      <c r="AD52" s="146"/>
      <c r="AE52" s="146">
        <f>SUM(AM52:BB52)</f>
        <v>103881705</v>
      </c>
      <c r="AF52" s="146"/>
      <c r="AG52" s="146"/>
      <c r="AH52" s="146"/>
      <c r="AI52" s="146"/>
      <c r="AJ52" s="146"/>
      <c r="AK52" s="146"/>
      <c r="AL52" s="146"/>
      <c r="AM52" s="146">
        <v>101394300</v>
      </c>
      <c r="AN52" s="146"/>
      <c r="AO52" s="146"/>
      <c r="AP52" s="146"/>
      <c r="AQ52" s="146"/>
      <c r="AR52" s="146"/>
      <c r="AS52" s="146"/>
      <c r="AT52" s="146"/>
      <c r="AU52" s="146">
        <f>2022505+527+441528+13430+9415</f>
        <v>2487405</v>
      </c>
      <c r="AV52" s="146"/>
      <c r="AW52" s="146"/>
      <c r="AX52" s="146"/>
      <c r="AY52" s="146"/>
      <c r="AZ52" s="146"/>
      <c r="BA52" s="146"/>
      <c r="BB52" s="146"/>
      <c r="BC52" s="146">
        <v>4727940</v>
      </c>
      <c r="BD52" s="146"/>
      <c r="BE52" s="146"/>
      <c r="BF52" s="146"/>
      <c r="BG52" s="146"/>
      <c r="BH52" s="146"/>
      <c r="BI52" s="146"/>
      <c r="BJ52" s="146"/>
    </row>
    <row r="53" spans="2:62" ht="13.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83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</row>
    <row r="54" spans="2:62" ht="13.5" customHeight="1">
      <c r="B54" s="34"/>
      <c r="C54" s="150">
        <v>700</v>
      </c>
      <c r="D54" s="151"/>
      <c r="E54" s="151"/>
      <c r="F54" s="149" t="s">
        <v>254</v>
      </c>
      <c r="G54" s="138"/>
      <c r="H54" s="138"/>
      <c r="I54" s="138"/>
      <c r="J54" s="149" t="s">
        <v>255</v>
      </c>
      <c r="K54" s="138"/>
      <c r="L54" s="138"/>
      <c r="M54" s="147">
        <v>1000</v>
      </c>
      <c r="N54" s="148"/>
      <c r="O54" s="148"/>
      <c r="P54" s="149" t="s">
        <v>256</v>
      </c>
      <c r="Q54" s="133"/>
      <c r="R54" s="133"/>
      <c r="S54" s="133" t="s">
        <v>258</v>
      </c>
      <c r="T54" s="133"/>
      <c r="U54" s="133"/>
      <c r="V54" s="85"/>
      <c r="W54" s="146">
        <v>11116</v>
      </c>
      <c r="X54" s="146"/>
      <c r="Y54" s="146"/>
      <c r="Z54" s="146"/>
      <c r="AA54" s="146"/>
      <c r="AB54" s="146"/>
      <c r="AC54" s="146"/>
      <c r="AD54" s="146"/>
      <c r="AE54" s="146">
        <f>SUM(AM54:BB54)</f>
        <v>116073355</v>
      </c>
      <c r="AF54" s="146"/>
      <c r="AG54" s="146"/>
      <c r="AH54" s="146"/>
      <c r="AI54" s="146"/>
      <c r="AJ54" s="146"/>
      <c r="AK54" s="146"/>
      <c r="AL54" s="146"/>
      <c r="AM54" s="146">
        <v>113725536</v>
      </c>
      <c r="AN54" s="146"/>
      <c r="AO54" s="146"/>
      <c r="AP54" s="146"/>
      <c r="AQ54" s="146"/>
      <c r="AR54" s="146"/>
      <c r="AS54" s="146"/>
      <c r="AT54" s="146"/>
      <c r="AU54" s="146">
        <f>1591258+7844+667645+27218+53854</f>
        <v>2347819</v>
      </c>
      <c r="AV54" s="146"/>
      <c r="AW54" s="146"/>
      <c r="AX54" s="146"/>
      <c r="AY54" s="146"/>
      <c r="AZ54" s="146"/>
      <c r="BA54" s="146"/>
      <c r="BB54" s="146"/>
      <c r="BC54" s="146">
        <v>5531263</v>
      </c>
      <c r="BD54" s="146"/>
      <c r="BE54" s="146"/>
      <c r="BF54" s="146"/>
      <c r="BG54" s="146"/>
      <c r="BH54" s="146"/>
      <c r="BI54" s="146"/>
      <c r="BJ54" s="146"/>
    </row>
    <row r="55" spans="2:62" ht="13.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83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</row>
    <row r="56" spans="2:62" ht="13.5">
      <c r="B56" s="34"/>
      <c r="C56" s="147">
        <v>1000</v>
      </c>
      <c r="D56" s="148"/>
      <c r="E56" s="148"/>
      <c r="F56" s="149" t="s">
        <v>259</v>
      </c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85"/>
      <c r="W56" s="146">
        <v>10226</v>
      </c>
      <c r="X56" s="146"/>
      <c r="Y56" s="146"/>
      <c r="Z56" s="146"/>
      <c r="AA56" s="146"/>
      <c r="AB56" s="146"/>
      <c r="AC56" s="146"/>
      <c r="AD56" s="146"/>
      <c r="AE56" s="146">
        <f>SUM(AM56:BB56)</f>
        <v>226036717</v>
      </c>
      <c r="AF56" s="146"/>
      <c r="AG56" s="146"/>
      <c r="AH56" s="146"/>
      <c r="AI56" s="146"/>
      <c r="AJ56" s="146"/>
      <c r="AK56" s="146"/>
      <c r="AL56" s="146"/>
      <c r="AM56" s="146">
        <v>215087393</v>
      </c>
      <c r="AN56" s="146"/>
      <c r="AO56" s="146"/>
      <c r="AP56" s="146"/>
      <c r="AQ56" s="146"/>
      <c r="AR56" s="146"/>
      <c r="AS56" s="146"/>
      <c r="AT56" s="146"/>
      <c r="AU56" s="146">
        <f>5497246+332770+5040797+67785+10726</f>
        <v>10949324</v>
      </c>
      <c r="AV56" s="146"/>
      <c r="AW56" s="146"/>
      <c r="AX56" s="146"/>
      <c r="AY56" s="146"/>
      <c r="AZ56" s="146"/>
      <c r="BA56" s="146"/>
      <c r="BB56" s="146"/>
      <c r="BC56" s="146">
        <v>11801805</v>
      </c>
      <c r="BD56" s="146"/>
      <c r="BE56" s="146"/>
      <c r="BF56" s="146"/>
      <c r="BG56" s="146"/>
      <c r="BH56" s="146"/>
      <c r="BI56" s="146"/>
      <c r="BJ56" s="146"/>
    </row>
    <row r="57" spans="2:62" ht="13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74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3:8" ht="13.5">
      <c r="C58" s="114" t="s">
        <v>262</v>
      </c>
      <c r="D58" s="114"/>
      <c r="E58" s="41" t="s">
        <v>234</v>
      </c>
      <c r="F58" s="115">
        <v>-1</v>
      </c>
      <c r="G58" s="115"/>
      <c r="H58" s="6" t="s">
        <v>263</v>
      </c>
    </row>
    <row r="59" spans="6:8" ht="13.5">
      <c r="F59" s="108">
        <v>-2</v>
      </c>
      <c r="G59" s="108"/>
      <c r="H59" s="6" t="s">
        <v>264</v>
      </c>
    </row>
    <row r="60" ht="13.5">
      <c r="H60" s="6" t="s">
        <v>265</v>
      </c>
    </row>
    <row r="61" spans="2:6" ht="13.5">
      <c r="B61" s="109" t="s">
        <v>233</v>
      </c>
      <c r="C61" s="109"/>
      <c r="D61" s="109"/>
      <c r="E61" s="41" t="s">
        <v>234</v>
      </c>
      <c r="F61" s="6" t="s">
        <v>266</v>
      </c>
    </row>
  </sheetData>
  <sheetProtection/>
  <mergeCells count="227">
    <mergeCell ref="C40:E40"/>
    <mergeCell ref="F40:U40"/>
    <mergeCell ref="AJ36:AL36"/>
    <mergeCell ref="AR36:AT36"/>
    <mergeCell ref="AZ36:BB36"/>
    <mergeCell ref="BH36:BJ36"/>
    <mergeCell ref="C38:U38"/>
    <mergeCell ref="W38:AD38"/>
    <mergeCell ref="AE38:AL38"/>
    <mergeCell ref="AM38:AT38"/>
    <mergeCell ref="BC38:BJ38"/>
    <mergeCell ref="O24:Z24"/>
    <mergeCell ref="AA24:AL24"/>
    <mergeCell ref="AM24:AX24"/>
    <mergeCell ref="AY24:BJ24"/>
    <mergeCell ref="AE34:AL35"/>
    <mergeCell ref="AM34:AT35"/>
    <mergeCell ref="AU34:BB35"/>
    <mergeCell ref="BC33:BJ35"/>
    <mergeCell ref="AE33:BB33"/>
    <mergeCell ref="B26:D26"/>
    <mergeCell ref="O22:Z22"/>
    <mergeCell ref="AA22:AL22"/>
    <mergeCell ref="AM22:AX22"/>
    <mergeCell ref="AY22:BJ22"/>
    <mergeCell ref="O23:Z23"/>
    <mergeCell ref="AA23:AL23"/>
    <mergeCell ref="AM23:AX23"/>
    <mergeCell ref="AY23:BJ23"/>
    <mergeCell ref="AA19:AL19"/>
    <mergeCell ref="AM19:AX19"/>
    <mergeCell ref="AY19:BJ19"/>
    <mergeCell ref="O20:Z20"/>
    <mergeCell ref="AA20:AL20"/>
    <mergeCell ref="AM20:AX20"/>
    <mergeCell ref="AY20:BJ20"/>
    <mergeCell ref="AA16:AL16"/>
    <mergeCell ref="AM16:AX16"/>
    <mergeCell ref="AY16:BJ16"/>
    <mergeCell ref="O18:Z18"/>
    <mergeCell ref="AA18:AL18"/>
    <mergeCell ref="AM18:AX18"/>
    <mergeCell ref="AY18:BJ18"/>
    <mergeCell ref="AA14:AL14"/>
    <mergeCell ref="AM14:AX14"/>
    <mergeCell ref="AY14:BJ14"/>
    <mergeCell ref="O15:Z15"/>
    <mergeCell ref="AA15:AL15"/>
    <mergeCell ref="AM15:AX15"/>
    <mergeCell ref="AY15:BJ15"/>
    <mergeCell ref="AA11:AL11"/>
    <mergeCell ref="AM11:AX11"/>
    <mergeCell ref="AY11:BJ11"/>
    <mergeCell ref="O12:Z12"/>
    <mergeCell ref="AA12:AL12"/>
    <mergeCell ref="AM12:AX12"/>
    <mergeCell ref="AY12:BJ12"/>
    <mergeCell ref="D19:M19"/>
    <mergeCell ref="D20:M20"/>
    <mergeCell ref="C22:M22"/>
    <mergeCell ref="D23:M23"/>
    <mergeCell ref="D24:M24"/>
    <mergeCell ref="O10:Z10"/>
    <mergeCell ref="O11:Z11"/>
    <mergeCell ref="O14:Z14"/>
    <mergeCell ref="O16:Z16"/>
    <mergeCell ref="O19:Z19"/>
    <mergeCell ref="D11:M11"/>
    <mergeCell ref="D12:M12"/>
    <mergeCell ref="C14:M14"/>
    <mergeCell ref="D15:M15"/>
    <mergeCell ref="D16:M16"/>
    <mergeCell ref="C18:M18"/>
    <mergeCell ref="C8:M8"/>
    <mergeCell ref="O8:Z8"/>
    <mergeCell ref="AA8:AL8"/>
    <mergeCell ref="AM8:AX8"/>
    <mergeCell ref="AY8:BJ8"/>
    <mergeCell ref="C10:M10"/>
    <mergeCell ref="AA10:AL10"/>
    <mergeCell ref="AM10:AX10"/>
    <mergeCell ref="AY10:BJ10"/>
    <mergeCell ref="B3:BJ3"/>
    <mergeCell ref="B5:N6"/>
    <mergeCell ref="O6:Z6"/>
    <mergeCell ref="AA6:AL6"/>
    <mergeCell ref="AM6:AX6"/>
    <mergeCell ref="AY6:BJ6"/>
    <mergeCell ref="O5:AL5"/>
    <mergeCell ref="AM5:BJ5"/>
    <mergeCell ref="B31:BJ31"/>
    <mergeCell ref="B33:V35"/>
    <mergeCell ref="W33:AD35"/>
    <mergeCell ref="C42:E42"/>
    <mergeCell ref="F42:I42"/>
    <mergeCell ref="J42:L42"/>
    <mergeCell ref="M42:O42"/>
    <mergeCell ref="W40:AD40"/>
    <mergeCell ref="AU38:BB38"/>
    <mergeCell ref="BC41:BJ41"/>
    <mergeCell ref="C44:E44"/>
    <mergeCell ref="F44:I44"/>
    <mergeCell ref="J44:L44"/>
    <mergeCell ref="M44:O44"/>
    <mergeCell ref="P42:R42"/>
    <mergeCell ref="S42:U42"/>
    <mergeCell ref="P44:R44"/>
    <mergeCell ref="S44:U44"/>
    <mergeCell ref="C46:E46"/>
    <mergeCell ref="F46:I46"/>
    <mergeCell ref="J46:L46"/>
    <mergeCell ref="M46:O46"/>
    <mergeCell ref="P46:R46"/>
    <mergeCell ref="S46:U46"/>
    <mergeCell ref="C48:E48"/>
    <mergeCell ref="F48:I48"/>
    <mergeCell ref="J48:L48"/>
    <mergeCell ref="M48:O48"/>
    <mergeCell ref="P48:R48"/>
    <mergeCell ref="S48:U48"/>
    <mergeCell ref="C50:E50"/>
    <mergeCell ref="F50:I50"/>
    <mergeCell ref="J50:L50"/>
    <mergeCell ref="M50:O50"/>
    <mergeCell ref="P50:R50"/>
    <mergeCell ref="S50:U50"/>
    <mergeCell ref="C52:E52"/>
    <mergeCell ref="F52:I52"/>
    <mergeCell ref="J52:L52"/>
    <mergeCell ref="M52:O52"/>
    <mergeCell ref="P52:R52"/>
    <mergeCell ref="S52:U52"/>
    <mergeCell ref="C54:E54"/>
    <mergeCell ref="F54:I54"/>
    <mergeCell ref="J54:L54"/>
    <mergeCell ref="M54:O54"/>
    <mergeCell ref="P54:R54"/>
    <mergeCell ref="S54:U54"/>
    <mergeCell ref="C56:E56"/>
    <mergeCell ref="F56:U56"/>
    <mergeCell ref="BC43:BJ43"/>
    <mergeCell ref="W45:AD45"/>
    <mergeCell ref="AE45:AL45"/>
    <mergeCell ref="AM45:AT45"/>
    <mergeCell ref="AU45:BB45"/>
    <mergeCell ref="BC45:BJ45"/>
    <mergeCell ref="W47:AD47"/>
    <mergeCell ref="BC46:BJ46"/>
    <mergeCell ref="AE40:AL40"/>
    <mergeCell ref="AM40:AT40"/>
    <mergeCell ref="AU40:BB40"/>
    <mergeCell ref="BC40:BJ40"/>
    <mergeCell ref="W42:AD42"/>
    <mergeCell ref="AE42:AL42"/>
    <mergeCell ref="AM42:AT42"/>
    <mergeCell ref="AU42:BB42"/>
    <mergeCell ref="BC42:BJ42"/>
    <mergeCell ref="BC50:BJ50"/>
    <mergeCell ref="W44:AD44"/>
    <mergeCell ref="AE44:AL44"/>
    <mergeCell ref="AM44:AT44"/>
    <mergeCell ref="AU44:BB44"/>
    <mergeCell ref="BC44:BJ44"/>
    <mergeCell ref="W46:AD46"/>
    <mergeCell ref="AE46:AL46"/>
    <mergeCell ref="AM46:AT46"/>
    <mergeCell ref="AU46:BB46"/>
    <mergeCell ref="BC54:BJ54"/>
    <mergeCell ref="W48:AD48"/>
    <mergeCell ref="AE48:AL48"/>
    <mergeCell ref="AM48:AT48"/>
    <mergeCell ref="AU48:BB48"/>
    <mergeCell ref="BC48:BJ48"/>
    <mergeCell ref="W50:AD50"/>
    <mergeCell ref="AE50:AL50"/>
    <mergeCell ref="AM50:AT50"/>
    <mergeCell ref="AU50:BB50"/>
    <mergeCell ref="BC56:BJ56"/>
    <mergeCell ref="C58:D58"/>
    <mergeCell ref="F58:G58"/>
    <mergeCell ref="W52:AD52"/>
    <mergeCell ref="AE52:AL52"/>
    <mergeCell ref="AM52:AT52"/>
    <mergeCell ref="AU52:BB52"/>
    <mergeCell ref="BC52:BJ52"/>
    <mergeCell ref="W54:AD54"/>
    <mergeCell ref="AE54:AL54"/>
    <mergeCell ref="AE43:AL43"/>
    <mergeCell ref="AM43:AT43"/>
    <mergeCell ref="AU43:BB43"/>
    <mergeCell ref="W56:AD56"/>
    <mergeCell ref="AE56:AL56"/>
    <mergeCell ref="AM56:AT56"/>
    <mergeCell ref="AU56:BB56"/>
    <mergeCell ref="AM54:AT54"/>
    <mergeCell ref="AU54:BB54"/>
    <mergeCell ref="AE47:AL47"/>
    <mergeCell ref="AM49:AT49"/>
    <mergeCell ref="AU49:BB49"/>
    <mergeCell ref="BC49:BJ49"/>
    <mergeCell ref="F59:G59"/>
    <mergeCell ref="B61:D61"/>
    <mergeCell ref="W41:AD41"/>
    <mergeCell ref="AE41:AL41"/>
    <mergeCell ref="AM41:AT41"/>
    <mergeCell ref="AU41:BB41"/>
    <mergeCell ref="W43:AD43"/>
    <mergeCell ref="W53:AD53"/>
    <mergeCell ref="AE53:AL53"/>
    <mergeCell ref="AM53:AT53"/>
    <mergeCell ref="AU53:BB53"/>
    <mergeCell ref="BC53:BJ53"/>
    <mergeCell ref="AM47:AT47"/>
    <mergeCell ref="AU47:BB47"/>
    <mergeCell ref="BC47:BJ47"/>
    <mergeCell ref="W49:AD49"/>
    <mergeCell ref="AE49:AL49"/>
    <mergeCell ref="W55:AD55"/>
    <mergeCell ref="AE55:AL55"/>
    <mergeCell ref="AM55:AT55"/>
    <mergeCell ref="AU55:BB55"/>
    <mergeCell ref="BC55:BJ55"/>
    <mergeCell ref="W51:AD51"/>
    <mergeCell ref="AE51:AL51"/>
    <mergeCell ref="AM51:AT51"/>
    <mergeCell ref="AU51:BB51"/>
    <mergeCell ref="BC51:BJ51"/>
  </mergeCells>
  <printOptions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BK58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267</v>
      </c>
    </row>
    <row r="2" ht="10.5" customHeight="1"/>
    <row r="3" spans="2:62" ht="18" customHeight="1">
      <c r="B3" s="113" t="s">
        <v>268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</row>
    <row r="4" ht="12.75" customHeight="1">
      <c r="BJ4" s="2" t="s">
        <v>269</v>
      </c>
    </row>
    <row r="5" spans="2:62" ht="15" customHeight="1">
      <c r="B5" s="135" t="s">
        <v>270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 t="s">
        <v>271</v>
      </c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 t="s">
        <v>272</v>
      </c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105"/>
    </row>
    <row r="6" spans="2:62" ht="15" customHeight="1">
      <c r="B6" s="135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 t="s">
        <v>273</v>
      </c>
      <c r="X6" s="88"/>
      <c r="Y6" s="88"/>
      <c r="Z6" s="88"/>
      <c r="AA6" s="88"/>
      <c r="AB6" s="88"/>
      <c r="AC6" s="88"/>
      <c r="AD6" s="88"/>
      <c r="AE6" s="88"/>
      <c r="AF6" s="88"/>
      <c r="AG6" s="155" t="s">
        <v>274</v>
      </c>
      <c r="AH6" s="155"/>
      <c r="AI6" s="155"/>
      <c r="AJ6" s="155"/>
      <c r="AK6" s="155"/>
      <c r="AL6" s="155"/>
      <c r="AM6" s="155"/>
      <c r="AN6" s="155"/>
      <c r="AO6" s="155"/>
      <c r="AP6" s="155"/>
      <c r="AQ6" s="88" t="s">
        <v>273</v>
      </c>
      <c r="AR6" s="88"/>
      <c r="AS6" s="88"/>
      <c r="AT6" s="88"/>
      <c r="AU6" s="88"/>
      <c r="AV6" s="88"/>
      <c r="AW6" s="88"/>
      <c r="AX6" s="88"/>
      <c r="AY6" s="88"/>
      <c r="AZ6" s="88"/>
      <c r="BA6" s="155" t="s">
        <v>274</v>
      </c>
      <c r="BB6" s="155"/>
      <c r="BC6" s="155"/>
      <c r="BD6" s="155"/>
      <c r="BE6" s="155"/>
      <c r="BF6" s="155"/>
      <c r="BG6" s="155"/>
      <c r="BH6" s="155"/>
      <c r="BI6" s="155"/>
      <c r="BJ6" s="156"/>
    </row>
    <row r="7" ht="13.5">
      <c r="V7" s="73"/>
    </row>
    <row r="8" spans="3:62" ht="13.5">
      <c r="C8" s="133" t="s">
        <v>275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76"/>
      <c r="W8" s="92">
        <v>90455511</v>
      </c>
      <c r="X8" s="92"/>
      <c r="Y8" s="92"/>
      <c r="Z8" s="92"/>
      <c r="AA8" s="92"/>
      <c r="AB8" s="92"/>
      <c r="AC8" s="92"/>
      <c r="AD8" s="92"/>
      <c r="AE8" s="92"/>
      <c r="AF8" s="92"/>
      <c r="AG8" s="94">
        <v>91178304</v>
      </c>
      <c r="AH8" s="94"/>
      <c r="AI8" s="94"/>
      <c r="AJ8" s="94"/>
      <c r="AK8" s="94"/>
      <c r="AL8" s="94"/>
      <c r="AM8" s="94"/>
      <c r="AN8" s="94"/>
      <c r="AO8" s="94"/>
      <c r="AP8" s="94"/>
      <c r="AQ8" s="91">
        <v>86216546</v>
      </c>
      <c r="AR8" s="91"/>
      <c r="AS8" s="91"/>
      <c r="AT8" s="91"/>
      <c r="AU8" s="91"/>
      <c r="AV8" s="91"/>
      <c r="AW8" s="91"/>
      <c r="AX8" s="91"/>
      <c r="AY8" s="91"/>
      <c r="AZ8" s="91"/>
      <c r="BA8" s="94">
        <v>86775606</v>
      </c>
      <c r="BB8" s="94"/>
      <c r="BC8" s="94"/>
      <c r="BD8" s="94"/>
      <c r="BE8" s="94"/>
      <c r="BF8" s="94"/>
      <c r="BG8" s="94"/>
      <c r="BH8" s="94"/>
      <c r="BI8" s="94"/>
      <c r="BJ8" s="94"/>
    </row>
    <row r="9" ht="13.5">
      <c r="V9" s="76"/>
    </row>
    <row r="10" spans="4:62" ht="13.5">
      <c r="D10" s="133" t="s">
        <v>282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76"/>
      <c r="W10" s="92">
        <v>37673961</v>
      </c>
      <c r="X10" s="92"/>
      <c r="Y10" s="92"/>
      <c r="Z10" s="92"/>
      <c r="AA10" s="92"/>
      <c r="AB10" s="92"/>
      <c r="AC10" s="92"/>
      <c r="AD10" s="92"/>
      <c r="AE10" s="92"/>
      <c r="AF10" s="92"/>
      <c r="AG10" s="94">
        <v>37049980</v>
      </c>
      <c r="AH10" s="94"/>
      <c r="AI10" s="94"/>
      <c r="AJ10" s="94"/>
      <c r="AK10" s="94"/>
      <c r="AL10" s="94"/>
      <c r="AM10" s="94"/>
      <c r="AN10" s="94"/>
      <c r="AO10" s="94"/>
      <c r="AP10" s="94"/>
      <c r="AQ10" s="91">
        <v>36501898</v>
      </c>
      <c r="AR10" s="91"/>
      <c r="AS10" s="91"/>
      <c r="AT10" s="91"/>
      <c r="AU10" s="91"/>
      <c r="AV10" s="91"/>
      <c r="AW10" s="91"/>
      <c r="AX10" s="91"/>
      <c r="AY10" s="91"/>
      <c r="AZ10" s="91"/>
      <c r="BA10" s="94">
        <v>35968410</v>
      </c>
      <c r="BB10" s="94"/>
      <c r="BC10" s="94"/>
      <c r="BD10" s="94"/>
      <c r="BE10" s="94"/>
      <c r="BF10" s="94"/>
      <c r="BG10" s="94"/>
      <c r="BH10" s="94"/>
      <c r="BI10" s="94"/>
      <c r="BJ10" s="94"/>
    </row>
    <row r="11" spans="4:62" ht="13.5">
      <c r="D11" s="133" t="s">
        <v>283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76"/>
      <c r="W11" s="92">
        <v>118248</v>
      </c>
      <c r="X11" s="92"/>
      <c r="Y11" s="92"/>
      <c r="Z11" s="92"/>
      <c r="AA11" s="92"/>
      <c r="AB11" s="92"/>
      <c r="AC11" s="92"/>
      <c r="AD11" s="92"/>
      <c r="AE11" s="92"/>
      <c r="AF11" s="92"/>
      <c r="AG11" s="94">
        <v>103745</v>
      </c>
      <c r="AH11" s="94"/>
      <c r="AI11" s="94"/>
      <c r="AJ11" s="94"/>
      <c r="AK11" s="94"/>
      <c r="AL11" s="94"/>
      <c r="AM11" s="94"/>
      <c r="AN11" s="94"/>
      <c r="AO11" s="94"/>
      <c r="AP11" s="94"/>
      <c r="AQ11" s="91">
        <v>57693</v>
      </c>
      <c r="AR11" s="91"/>
      <c r="AS11" s="91"/>
      <c r="AT11" s="91"/>
      <c r="AU11" s="91"/>
      <c r="AV11" s="91"/>
      <c r="AW11" s="91"/>
      <c r="AX11" s="91"/>
      <c r="AY11" s="91"/>
      <c r="AZ11" s="91"/>
      <c r="BA11" s="94">
        <v>62256</v>
      </c>
      <c r="BB11" s="94"/>
      <c r="BC11" s="94"/>
      <c r="BD11" s="94"/>
      <c r="BE11" s="94"/>
      <c r="BF11" s="94"/>
      <c r="BG11" s="94"/>
      <c r="BH11" s="94"/>
      <c r="BI11" s="94"/>
      <c r="BJ11" s="94"/>
    </row>
    <row r="12" spans="4:62" ht="13.5">
      <c r="D12" s="133" t="s">
        <v>284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76"/>
      <c r="W12" s="92">
        <v>86819</v>
      </c>
      <c r="X12" s="92"/>
      <c r="Y12" s="92"/>
      <c r="Z12" s="92"/>
      <c r="AA12" s="92"/>
      <c r="AB12" s="92"/>
      <c r="AC12" s="92"/>
      <c r="AD12" s="92"/>
      <c r="AE12" s="92"/>
      <c r="AF12" s="92"/>
      <c r="AG12" s="94">
        <v>81086</v>
      </c>
      <c r="AH12" s="94"/>
      <c r="AI12" s="94"/>
      <c r="AJ12" s="94"/>
      <c r="AK12" s="94"/>
      <c r="AL12" s="94"/>
      <c r="AM12" s="94"/>
      <c r="AN12" s="94"/>
      <c r="AO12" s="94"/>
      <c r="AP12" s="94"/>
      <c r="AQ12" s="91">
        <v>59334</v>
      </c>
      <c r="AR12" s="91"/>
      <c r="AS12" s="91"/>
      <c r="AT12" s="91"/>
      <c r="AU12" s="91"/>
      <c r="AV12" s="91"/>
      <c r="AW12" s="91"/>
      <c r="AX12" s="91"/>
      <c r="AY12" s="91"/>
      <c r="AZ12" s="91"/>
      <c r="BA12" s="94">
        <v>60371</v>
      </c>
      <c r="BB12" s="94"/>
      <c r="BC12" s="94"/>
      <c r="BD12" s="94"/>
      <c r="BE12" s="94"/>
      <c r="BF12" s="94"/>
      <c r="BG12" s="94"/>
      <c r="BH12" s="94"/>
      <c r="BI12" s="94"/>
      <c r="BJ12" s="94"/>
    </row>
    <row r="13" spans="4:62" ht="13.5">
      <c r="D13" s="133" t="s">
        <v>283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76"/>
      <c r="W13" s="92">
        <v>75848</v>
      </c>
      <c r="X13" s="91"/>
      <c r="Y13" s="91"/>
      <c r="Z13" s="91"/>
      <c r="AA13" s="91"/>
      <c r="AB13" s="91"/>
      <c r="AC13" s="91"/>
      <c r="AD13" s="91"/>
      <c r="AE13" s="91"/>
      <c r="AF13" s="91"/>
      <c r="AG13" s="94">
        <v>46533</v>
      </c>
      <c r="AH13" s="94"/>
      <c r="AI13" s="94"/>
      <c r="AJ13" s="94"/>
      <c r="AK13" s="94"/>
      <c r="AL13" s="94"/>
      <c r="AM13" s="94"/>
      <c r="AN13" s="94"/>
      <c r="AO13" s="94"/>
      <c r="AP13" s="94"/>
      <c r="AQ13" s="91">
        <v>33594</v>
      </c>
      <c r="AR13" s="91"/>
      <c r="AS13" s="91"/>
      <c r="AT13" s="91"/>
      <c r="AU13" s="91"/>
      <c r="AV13" s="91"/>
      <c r="AW13" s="91"/>
      <c r="AX13" s="91"/>
      <c r="AY13" s="91"/>
      <c r="AZ13" s="91"/>
      <c r="BA13" s="94">
        <v>37422</v>
      </c>
      <c r="BB13" s="94"/>
      <c r="BC13" s="94"/>
      <c r="BD13" s="94"/>
      <c r="BE13" s="94"/>
      <c r="BF13" s="94"/>
      <c r="BG13" s="94"/>
      <c r="BH13" s="94"/>
      <c r="BI13" s="94"/>
      <c r="BJ13" s="94"/>
    </row>
    <row r="14" spans="4:62" ht="13.5">
      <c r="D14" s="133" t="s">
        <v>285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76"/>
      <c r="W14" s="92">
        <v>1510261</v>
      </c>
      <c r="X14" s="91"/>
      <c r="Y14" s="91"/>
      <c r="Z14" s="91"/>
      <c r="AA14" s="91"/>
      <c r="AB14" s="91"/>
      <c r="AC14" s="91"/>
      <c r="AD14" s="91"/>
      <c r="AE14" s="91"/>
      <c r="AF14" s="91"/>
      <c r="AG14" s="94">
        <v>1834162</v>
      </c>
      <c r="AH14" s="94"/>
      <c r="AI14" s="94"/>
      <c r="AJ14" s="94"/>
      <c r="AK14" s="94"/>
      <c r="AL14" s="94"/>
      <c r="AM14" s="94"/>
      <c r="AN14" s="94"/>
      <c r="AO14" s="94"/>
      <c r="AP14" s="94"/>
      <c r="AQ14" s="91">
        <v>1483893</v>
      </c>
      <c r="AR14" s="91"/>
      <c r="AS14" s="91"/>
      <c r="AT14" s="91"/>
      <c r="AU14" s="91"/>
      <c r="AV14" s="91"/>
      <c r="AW14" s="91"/>
      <c r="AX14" s="91"/>
      <c r="AY14" s="91"/>
      <c r="AZ14" s="91"/>
      <c r="BA14" s="94">
        <v>1788741</v>
      </c>
      <c r="BB14" s="94"/>
      <c r="BC14" s="94"/>
      <c r="BD14" s="94"/>
      <c r="BE14" s="94"/>
      <c r="BF14" s="94"/>
      <c r="BG14" s="94"/>
      <c r="BH14" s="94"/>
      <c r="BI14" s="94"/>
      <c r="BJ14" s="94"/>
    </row>
    <row r="15" ht="13.5">
      <c r="V15" s="76"/>
    </row>
    <row r="16" spans="4:62" ht="13.5">
      <c r="D16" s="133" t="s">
        <v>286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76"/>
      <c r="W16" s="92">
        <v>0</v>
      </c>
      <c r="X16" s="92"/>
      <c r="Y16" s="92"/>
      <c r="Z16" s="92"/>
      <c r="AA16" s="92"/>
      <c r="AB16" s="92"/>
      <c r="AC16" s="92"/>
      <c r="AD16" s="92"/>
      <c r="AE16" s="92"/>
      <c r="AF16" s="92"/>
      <c r="AG16" s="94">
        <v>0</v>
      </c>
      <c r="AH16" s="94"/>
      <c r="AI16" s="94"/>
      <c r="AJ16" s="94"/>
      <c r="AK16" s="94"/>
      <c r="AL16" s="94"/>
      <c r="AM16" s="94"/>
      <c r="AN16" s="94"/>
      <c r="AO16" s="94"/>
      <c r="AP16" s="94"/>
      <c r="AQ16" s="91">
        <v>0</v>
      </c>
      <c r="AR16" s="91"/>
      <c r="AS16" s="91"/>
      <c r="AT16" s="91"/>
      <c r="AU16" s="91"/>
      <c r="AV16" s="91"/>
      <c r="AW16" s="91"/>
      <c r="AX16" s="91"/>
      <c r="AY16" s="91"/>
      <c r="AZ16" s="91"/>
      <c r="BA16" s="94">
        <v>0</v>
      </c>
      <c r="BB16" s="94"/>
      <c r="BC16" s="94"/>
      <c r="BD16" s="94"/>
      <c r="BE16" s="94"/>
      <c r="BF16" s="94"/>
      <c r="BG16" s="94"/>
      <c r="BH16" s="94"/>
      <c r="BI16" s="94"/>
      <c r="BJ16" s="94"/>
    </row>
    <row r="17" spans="4:62" ht="13.5">
      <c r="D17" s="133" t="s">
        <v>287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76"/>
      <c r="W17" s="92">
        <v>313994</v>
      </c>
      <c r="X17" s="92"/>
      <c r="Y17" s="92"/>
      <c r="Z17" s="92"/>
      <c r="AA17" s="92"/>
      <c r="AB17" s="92"/>
      <c r="AC17" s="92"/>
      <c r="AD17" s="92"/>
      <c r="AE17" s="92"/>
      <c r="AF17" s="92"/>
      <c r="AG17" s="94">
        <v>278729</v>
      </c>
      <c r="AH17" s="94"/>
      <c r="AI17" s="94"/>
      <c r="AJ17" s="94"/>
      <c r="AK17" s="94"/>
      <c r="AL17" s="94"/>
      <c r="AM17" s="94"/>
      <c r="AN17" s="94"/>
      <c r="AO17" s="94"/>
      <c r="AP17" s="94"/>
      <c r="AQ17" s="91">
        <v>263008</v>
      </c>
      <c r="AR17" s="91"/>
      <c r="AS17" s="91"/>
      <c r="AT17" s="91"/>
      <c r="AU17" s="91"/>
      <c r="AV17" s="91"/>
      <c r="AW17" s="91"/>
      <c r="AX17" s="91"/>
      <c r="AY17" s="91"/>
      <c r="AZ17" s="91"/>
      <c r="BA17" s="94">
        <v>240454</v>
      </c>
      <c r="BB17" s="94"/>
      <c r="BC17" s="94"/>
      <c r="BD17" s="94"/>
      <c r="BE17" s="94"/>
      <c r="BF17" s="94"/>
      <c r="BG17" s="94"/>
      <c r="BH17" s="94"/>
      <c r="BI17" s="94"/>
      <c r="BJ17" s="94"/>
    </row>
    <row r="18" spans="4:62" ht="13.5">
      <c r="D18" s="133" t="s">
        <v>288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76"/>
      <c r="W18" s="92">
        <v>37026700</v>
      </c>
      <c r="X18" s="92"/>
      <c r="Y18" s="92"/>
      <c r="Z18" s="92"/>
      <c r="AA18" s="92"/>
      <c r="AB18" s="92"/>
      <c r="AC18" s="92"/>
      <c r="AD18" s="92"/>
      <c r="AE18" s="92"/>
      <c r="AF18" s="92"/>
      <c r="AG18" s="94">
        <v>37553553</v>
      </c>
      <c r="AH18" s="94"/>
      <c r="AI18" s="94"/>
      <c r="AJ18" s="94"/>
      <c r="AK18" s="94"/>
      <c r="AL18" s="94"/>
      <c r="AM18" s="94"/>
      <c r="AN18" s="94"/>
      <c r="AO18" s="94"/>
      <c r="AP18" s="94"/>
      <c r="AQ18" s="91">
        <v>36682601</v>
      </c>
      <c r="AR18" s="91"/>
      <c r="AS18" s="91"/>
      <c r="AT18" s="91"/>
      <c r="AU18" s="91"/>
      <c r="AV18" s="91"/>
      <c r="AW18" s="91"/>
      <c r="AX18" s="91"/>
      <c r="AY18" s="91"/>
      <c r="AZ18" s="91"/>
      <c r="BA18" s="94">
        <v>37263028</v>
      </c>
      <c r="BB18" s="94"/>
      <c r="BC18" s="94"/>
      <c r="BD18" s="94"/>
      <c r="BE18" s="94"/>
      <c r="BF18" s="94"/>
      <c r="BG18" s="94"/>
      <c r="BH18" s="94"/>
      <c r="BI18" s="94"/>
      <c r="BJ18" s="94"/>
    </row>
    <row r="19" spans="4:62" ht="13.5">
      <c r="D19" s="133" t="s">
        <v>289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76"/>
      <c r="W19" s="92">
        <v>1316096</v>
      </c>
      <c r="X19" s="92"/>
      <c r="Y19" s="92"/>
      <c r="Z19" s="92"/>
      <c r="AA19" s="92"/>
      <c r="AB19" s="92"/>
      <c r="AC19" s="92"/>
      <c r="AD19" s="92"/>
      <c r="AE19" s="92"/>
      <c r="AF19" s="92"/>
      <c r="AG19" s="94">
        <v>1347859</v>
      </c>
      <c r="AH19" s="94"/>
      <c r="AI19" s="94"/>
      <c r="AJ19" s="94"/>
      <c r="AK19" s="94"/>
      <c r="AL19" s="94"/>
      <c r="AM19" s="94"/>
      <c r="AN19" s="94"/>
      <c r="AO19" s="94"/>
      <c r="AP19" s="94"/>
      <c r="AQ19" s="91">
        <v>1311203</v>
      </c>
      <c r="AR19" s="91"/>
      <c r="AS19" s="91"/>
      <c r="AT19" s="91"/>
      <c r="AU19" s="91"/>
      <c r="AV19" s="91"/>
      <c r="AW19" s="91"/>
      <c r="AX19" s="91"/>
      <c r="AY19" s="91"/>
      <c r="AZ19" s="91"/>
      <c r="BA19" s="94">
        <v>1343429</v>
      </c>
      <c r="BB19" s="94"/>
      <c r="BC19" s="94"/>
      <c r="BD19" s="94"/>
      <c r="BE19" s="94"/>
      <c r="BF19" s="94"/>
      <c r="BG19" s="94"/>
      <c r="BH19" s="94"/>
      <c r="BI19" s="94"/>
      <c r="BJ19" s="94"/>
    </row>
    <row r="20" spans="4:62" ht="13.5">
      <c r="D20" s="133" t="s">
        <v>290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76"/>
      <c r="W20" s="92">
        <v>0</v>
      </c>
      <c r="X20" s="92"/>
      <c r="Y20" s="92"/>
      <c r="Z20" s="92"/>
      <c r="AA20" s="92"/>
      <c r="AB20" s="92"/>
      <c r="AC20" s="92"/>
      <c r="AD20" s="92"/>
      <c r="AE20" s="92"/>
      <c r="AF20" s="92"/>
      <c r="AG20" s="94">
        <v>67</v>
      </c>
      <c r="AH20" s="94"/>
      <c r="AI20" s="94"/>
      <c r="AJ20" s="94"/>
      <c r="AK20" s="94"/>
      <c r="AL20" s="94"/>
      <c r="AM20" s="94"/>
      <c r="AN20" s="94"/>
      <c r="AO20" s="94"/>
      <c r="AP20" s="94"/>
      <c r="AQ20" s="91">
        <v>0</v>
      </c>
      <c r="AR20" s="91"/>
      <c r="AS20" s="91"/>
      <c r="AT20" s="91"/>
      <c r="AU20" s="91"/>
      <c r="AV20" s="91"/>
      <c r="AW20" s="91"/>
      <c r="AX20" s="91"/>
      <c r="AY20" s="91"/>
      <c r="AZ20" s="91"/>
      <c r="BA20" s="94">
        <v>67</v>
      </c>
      <c r="BB20" s="94"/>
      <c r="BC20" s="94"/>
      <c r="BD20" s="94"/>
      <c r="BE20" s="94"/>
      <c r="BF20" s="94"/>
      <c r="BG20" s="94"/>
      <c r="BH20" s="94"/>
      <c r="BI20" s="94"/>
      <c r="BJ20" s="94"/>
    </row>
    <row r="21" ht="13.5">
      <c r="V21" s="76"/>
    </row>
    <row r="22" spans="4:62" ht="13.5">
      <c r="D22" s="133" t="s">
        <v>291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76"/>
      <c r="W22" s="92">
        <v>874</v>
      </c>
      <c r="X22" s="91"/>
      <c r="Y22" s="91"/>
      <c r="Z22" s="91"/>
      <c r="AA22" s="91"/>
      <c r="AB22" s="91"/>
      <c r="AC22" s="91"/>
      <c r="AD22" s="91"/>
      <c r="AE22" s="91"/>
      <c r="AF22" s="91"/>
      <c r="AG22" s="94">
        <v>143</v>
      </c>
      <c r="AH22" s="94"/>
      <c r="AI22" s="94"/>
      <c r="AJ22" s="94"/>
      <c r="AK22" s="94"/>
      <c r="AL22" s="94"/>
      <c r="AM22" s="94"/>
      <c r="AN22" s="94"/>
      <c r="AO22" s="94"/>
      <c r="AP22" s="94"/>
      <c r="AQ22" s="91">
        <v>839</v>
      </c>
      <c r="AR22" s="91"/>
      <c r="AS22" s="91"/>
      <c r="AT22" s="91"/>
      <c r="AU22" s="91"/>
      <c r="AV22" s="91"/>
      <c r="AW22" s="91"/>
      <c r="AX22" s="91"/>
      <c r="AY22" s="91"/>
      <c r="AZ22" s="91"/>
      <c r="BA22" s="94">
        <v>0</v>
      </c>
      <c r="BB22" s="94"/>
      <c r="BC22" s="94"/>
      <c r="BD22" s="94"/>
      <c r="BE22" s="94"/>
      <c r="BF22" s="94"/>
      <c r="BG22" s="94"/>
      <c r="BH22" s="94"/>
      <c r="BI22" s="94"/>
      <c r="BJ22" s="94"/>
    </row>
    <row r="23" spans="4:62" ht="13.5">
      <c r="D23" s="133" t="s">
        <v>292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76"/>
      <c r="W23" s="92">
        <v>0</v>
      </c>
      <c r="X23" s="91"/>
      <c r="Y23" s="91"/>
      <c r="Z23" s="91"/>
      <c r="AA23" s="91"/>
      <c r="AB23" s="91"/>
      <c r="AC23" s="91"/>
      <c r="AD23" s="91"/>
      <c r="AE23" s="91"/>
      <c r="AF23" s="91"/>
      <c r="AG23" s="94">
        <v>2703</v>
      </c>
      <c r="AH23" s="94"/>
      <c r="AI23" s="94"/>
      <c r="AJ23" s="94"/>
      <c r="AK23" s="94"/>
      <c r="AL23" s="94"/>
      <c r="AM23" s="94"/>
      <c r="AN23" s="94"/>
      <c r="AO23" s="94"/>
      <c r="AP23" s="94"/>
      <c r="AQ23" s="91">
        <v>0</v>
      </c>
      <c r="AR23" s="91"/>
      <c r="AS23" s="91"/>
      <c r="AT23" s="91"/>
      <c r="AU23" s="91"/>
      <c r="AV23" s="91"/>
      <c r="AW23" s="91"/>
      <c r="AX23" s="91"/>
      <c r="AY23" s="91"/>
      <c r="AZ23" s="91"/>
      <c r="BA23" s="94">
        <v>2703</v>
      </c>
      <c r="BB23" s="94"/>
      <c r="BC23" s="94"/>
      <c r="BD23" s="94"/>
      <c r="BE23" s="94"/>
      <c r="BF23" s="94"/>
      <c r="BG23" s="94"/>
      <c r="BH23" s="94"/>
      <c r="BI23" s="94"/>
      <c r="BJ23" s="94"/>
    </row>
    <row r="24" spans="4:62" ht="13.5">
      <c r="D24" s="133" t="s">
        <v>293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76"/>
      <c r="W24" s="92">
        <v>4217</v>
      </c>
      <c r="X24" s="91"/>
      <c r="Y24" s="91"/>
      <c r="Z24" s="91"/>
      <c r="AA24" s="91"/>
      <c r="AB24" s="91"/>
      <c r="AC24" s="91"/>
      <c r="AD24" s="91"/>
      <c r="AE24" s="91"/>
      <c r="AF24" s="91"/>
      <c r="AG24" s="94">
        <v>5039</v>
      </c>
      <c r="AH24" s="94"/>
      <c r="AI24" s="94"/>
      <c r="AJ24" s="94"/>
      <c r="AK24" s="94"/>
      <c r="AL24" s="94"/>
      <c r="AM24" s="94"/>
      <c r="AN24" s="94"/>
      <c r="AO24" s="94"/>
      <c r="AP24" s="94"/>
      <c r="AQ24" s="91">
        <v>4217</v>
      </c>
      <c r="AR24" s="91"/>
      <c r="AS24" s="91"/>
      <c r="AT24" s="91"/>
      <c r="AU24" s="91"/>
      <c r="AV24" s="91"/>
      <c r="AW24" s="91"/>
      <c r="AX24" s="91"/>
      <c r="AY24" s="91"/>
      <c r="AZ24" s="91"/>
      <c r="BA24" s="94">
        <v>4995</v>
      </c>
      <c r="BB24" s="94"/>
      <c r="BC24" s="94"/>
      <c r="BD24" s="94"/>
      <c r="BE24" s="94"/>
      <c r="BF24" s="94"/>
      <c r="BG24" s="94"/>
      <c r="BH24" s="94"/>
      <c r="BI24" s="94"/>
      <c r="BJ24" s="94"/>
    </row>
    <row r="25" spans="4:62" ht="13.5">
      <c r="D25" s="133" t="s">
        <v>294</v>
      </c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76"/>
      <c r="W25" s="92">
        <v>8639122</v>
      </c>
      <c r="X25" s="91"/>
      <c r="Y25" s="91"/>
      <c r="Z25" s="91"/>
      <c r="AA25" s="91"/>
      <c r="AB25" s="91"/>
      <c r="AC25" s="91"/>
      <c r="AD25" s="91"/>
      <c r="AE25" s="91"/>
      <c r="AF25" s="91"/>
      <c r="AG25" s="94">
        <v>8756822</v>
      </c>
      <c r="AH25" s="94"/>
      <c r="AI25" s="94"/>
      <c r="AJ25" s="94"/>
      <c r="AK25" s="94"/>
      <c r="AL25" s="94"/>
      <c r="AM25" s="94"/>
      <c r="AN25" s="94"/>
      <c r="AO25" s="94"/>
      <c r="AP25" s="94"/>
      <c r="AQ25" s="91">
        <v>8558817</v>
      </c>
      <c r="AR25" s="91"/>
      <c r="AS25" s="91"/>
      <c r="AT25" s="91"/>
      <c r="AU25" s="91"/>
      <c r="AV25" s="91"/>
      <c r="AW25" s="91"/>
      <c r="AX25" s="91"/>
      <c r="AY25" s="91"/>
      <c r="AZ25" s="91"/>
      <c r="BA25" s="94">
        <v>8689028</v>
      </c>
      <c r="BB25" s="94"/>
      <c r="BC25" s="94"/>
      <c r="BD25" s="94"/>
      <c r="BE25" s="94"/>
      <c r="BF25" s="94"/>
      <c r="BG25" s="94"/>
      <c r="BH25" s="94"/>
      <c r="BI25" s="94"/>
      <c r="BJ25" s="94"/>
    </row>
    <row r="26" ht="13.5">
      <c r="V26" s="76"/>
    </row>
    <row r="27" spans="4:62" ht="13.5">
      <c r="D27" s="133" t="s">
        <v>295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76"/>
      <c r="W27" s="92">
        <v>3689371</v>
      </c>
      <c r="X27" s="91"/>
      <c r="Y27" s="91"/>
      <c r="Z27" s="91"/>
      <c r="AA27" s="91"/>
      <c r="AB27" s="91"/>
      <c r="AC27" s="91"/>
      <c r="AD27" s="91"/>
      <c r="AE27" s="91"/>
      <c r="AF27" s="91"/>
      <c r="AG27" s="94">
        <v>4117883</v>
      </c>
      <c r="AH27" s="94"/>
      <c r="AI27" s="94"/>
      <c r="AJ27" s="94"/>
      <c r="AK27" s="94"/>
      <c r="AL27" s="94"/>
      <c r="AM27" s="94"/>
      <c r="AN27" s="94"/>
      <c r="AO27" s="94"/>
      <c r="AP27" s="94"/>
      <c r="AQ27" s="91">
        <v>1259449</v>
      </c>
      <c r="AR27" s="91"/>
      <c r="AS27" s="91"/>
      <c r="AT27" s="91"/>
      <c r="AU27" s="91"/>
      <c r="AV27" s="91"/>
      <c r="AW27" s="91"/>
      <c r="AX27" s="91"/>
      <c r="AY27" s="91"/>
      <c r="AZ27" s="91"/>
      <c r="BA27" s="94">
        <v>1314702</v>
      </c>
      <c r="BB27" s="94"/>
      <c r="BC27" s="94"/>
      <c r="BD27" s="94"/>
      <c r="BE27" s="94"/>
      <c r="BF27" s="94"/>
      <c r="BG27" s="94"/>
      <c r="BH27" s="94"/>
      <c r="BI27" s="94"/>
      <c r="BJ27" s="94"/>
    </row>
    <row r="28" spans="2:62" ht="13.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74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3:6" ht="13.5">
      <c r="C29" s="114" t="s">
        <v>276</v>
      </c>
      <c r="D29" s="114"/>
      <c r="E29" s="44" t="s">
        <v>277</v>
      </c>
      <c r="F29" s="6" t="s">
        <v>278</v>
      </c>
    </row>
    <row r="30" spans="2:6" ht="13.5">
      <c r="B30" s="109" t="s">
        <v>279</v>
      </c>
      <c r="C30" s="109"/>
      <c r="D30" s="109"/>
      <c r="E30" s="44" t="s">
        <v>280</v>
      </c>
      <c r="F30" s="6" t="s">
        <v>281</v>
      </c>
    </row>
    <row r="31" spans="2:6" ht="13.5">
      <c r="B31" s="46"/>
      <c r="C31" s="46"/>
      <c r="D31" s="46"/>
      <c r="E31" s="45"/>
      <c r="F31" s="6"/>
    </row>
    <row r="32" spans="2:6" ht="13.5">
      <c r="B32" s="46"/>
      <c r="C32" s="46"/>
      <c r="D32" s="46"/>
      <c r="E32" s="45"/>
      <c r="F32" s="6"/>
    </row>
    <row r="33" spans="2:6" ht="13.5">
      <c r="B33" s="46"/>
      <c r="C33" s="46"/>
      <c r="D33" s="46"/>
      <c r="E33" s="45"/>
      <c r="F33" s="6"/>
    </row>
    <row r="36" spans="2:62" ht="18" customHeight="1">
      <c r="B36" s="113" t="s">
        <v>296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</row>
    <row r="37" ht="12.75" customHeight="1">
      <c r="BJ37" s="2" t="s">
        <v>269</v>
      </c>
    </row>
    <row r="38" spans="2:62" ht="15" customHeight="1">
      <c r="B38" s="135" t="s">
        <v>270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 t="s">
        <v>297</v>
      </c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 t="s">
        <v>298</v>
      </c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105"/>
    </row>
    <row r="39" spans="2:62" ht="15" customHeight="1">
      <c r="B39" s="135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 t="s">
        <v>299</v>
      </c>
      <c r="X39" s="88"/>
      <c r="Y39" s="88"/>
      <c r="Z39" s="88"/>
      <c r="AA39" s="88"/>
      <c r="AB39" s="88"/>
      <c r="AC39" s="88"/>
      <c r="AD39" s="88"/>
      <c r="AE39" s="88"/>
      <c r="AF39" s="88"/>
      <c r="AG39" s="155" t="s">
        <v>273</v>
      </c>
      <c r="AH39" s="155"/>
      <c r="AI39" s="155"/>
      <c r="AJ39" s="155"/>
      <c r="AK39" s="155"/>
      <c r="AL39" s="155"/>
      <c r="AM39" s="155"/>
      <c r="AN39" s="155"/>
      <c r="AO39" s="155"/>
      <c r="AP39" s="155"/>
      <c r="AQ39" s="88" t="s">
        <v>299</v>
      </c>
      <c r="AR39" s="88"/>
      <c r="AS39" s="88"/>
      <c r="AT39" s="88"/>
      <c r="AU39" s="88"/>
      <c r="AV39" s="88"/>
      <c r="AW39" s="88"/>
      <c r="AX39" s="88"/>
      <c r="AY39" s="88"/>
      <c r="AZ39" s="88"/>
      <c r="BA39" s="155" t="s">
        <v>273</v>
      </c>
      <c r="BB39" s="155"/>
      <c r="BC39" s="155"/>
      <c r="BD39" s="155"/>
      <c r="BE39" s="155"/>
      <c r="BF39" s="155"/>
      <c r="BG39" s="155"/>
      <c r="BH39" s="155"/>
      <c r="BI39" s="155"/>
      <c r="BJ39" s="156"/>
    </row>
    <row r="40" ht="13.5">
      <c r="V40" s="73"/>
    </row>
    <row r="41" spans="3:62" ht="13.5">
      <c r="C41" s="133" t="s">
        <v>275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76"/>
      <c r="W41" s="160">
        <v>144475869</v>
      </c>
      <c r="X41" s="160"/>
      <c r="Y41" s="160"/>
      <c r="Z41" s="160"/>
      <c r="AA41" s="160"/>
      <c r="AB41" s="160"/>
      <c r="AC41" s="160"/>
      <c r="AD41" s="160"/>
      <c r="AE41" s="160"/>
      <c r="AF41" s="160"/>
      <c r="AG41" s="162">
        <v>141008198</v>
      </c>
      <c r="AH41" s="162"/>
      <c r="AI41" s="162"/>
      <c r="AJ41" s="162"/>
      <c r="AK41" s="162"/>
      <c r="AL41" s="162"/>
      <c r="AM41" s="162"/>
      <c r="AN41" s="162"/>
      <c r="AO41" s="162"/>
      <c r="AP41" s="162"/>
      <c r="AQ41" s="160">
        <v>131341582</v>
      </c>
      <c r="AR41" s="161"/>
      <c r="AS41" s="161"/>
      <c r="AT41" s="161"/>
      <c r="AU41" s="161"/>
      <c r="AV41" s="161"/>
      <c r="AW41" s="161"/>
      <c r="AX41" s="161"/>
      <c r="AY41" s="161"/>
      <c r="AZ41" s="161"/>
      <c r="BA41" s="162">
        <v>129617915</v>
      </c>
      <c r="BB41" s="162"/>
      <c r="BC41" s="162"/>
      <c r="BD41" s="162"/>
      <c r="BE41" s="162"/>
      <c r="BF41" s="162"/>
      <c r="BG41" s="162"/>
      <c r="BH41" s="162"/>
      <c r="BI41" s="162"/>
      <c r="BJ41" s="162"/>
    </row>
    <row r="42" ht="13.5">
      <c r="V42" s="76"/>
    </row>
    <row r="43" spans="4:62" ht="13.5">
      <c r="D43" s="133" t="s">
        <v>300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76"/>
      <c r="W43" s="160">
        <v>31229851</v>
      </c>
      <c r="X43" s="160"/>
      <c r="Y43" s="160"/>
      <c r="Z43" s="160"/>
      <c r="AA43" s="160"/>
      <c r="AB43" s="160"/>
      <c r="AC43" s="160"/>
      <c r="AD43" s="160"/>
      <c r="AE43" s="160"/>
      <c r="AF43" s="160"/>
      <c r="AG43" s="162">
        <v>31030874</v>
      </c>
      <c r="AH43" s="162"/>
      <c r="AI43" s="162"/>
      <c r="AJ43" s="162"/>
      <c r="AK43" s="162"/>
      <c r="AL43" s="162"/>
      <c r="AM43" s="162"/>
      <c r="AN43" s="162"/>
      <c r="AO43" s="162"/>
      <c r="AP43" s="162"/>
      <c r="AQ43" s="160">
        <v>29312867</v>
      </c>
      <c r="AR43" s="161"/>
      <c r="AS43" s="161"/>
      <c r="AT43" s="161"/>
      <c r="AU43" s="161"/>
      <c r="AV43" s="161"/>
      <c r="AW43" s="161"/>
      <c r="AX43" s="161"/>
      <c r="AY43" s="161"/>
      <c r="AZ43" s="161"/>
      <c r="BA43" s="162">
        <v>29252875</v>
      </c>
      <c r="BB43" s="162"/>
      <c r="BC43" s="162"/>
      <c r="BD43" s="162"/>
      <c r="BE43" s="162"/>
      <c r="BF43" s="162"/>
      <c r="BG43" s="162"/>
      <c r="BH43" s="162"/>
      <c r="BI43" s="162"/>
      <c r="BJ43" s="162"/>
    </row>
    <row r="44" spans="4:62" ht="13.5">
      <c r="D44" s="133" t="s">
        <v>301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76"/>
      <c r="W44" s="160">
        <v>30904615</v>
      </c>
      <c r="X44" s="160"/>
      <c r="Y44" s="160"/>
      <c r="Z44" s="160"/>
      <c r="AA44" s="160"/>
      <c r="AB44" s="160"/>
      <c r="AC44" s="160"/>
      <c r="AD44" s="160"/>
      <c r="AE44" s="160"/>
      <c r="AF44" s="160"/>
      <c r="AG44" s="162">
        <v>30915844</v>
      </c>
      <c r="AH44" s="162"/>
      <c r="AI44" s="162"/>
      <c r="AJ44" s="162"/>
      <c r="AK44" s="162"/>
      <c r="AL44" s="162"/>
      <c r="AM44" s="162"/>
      <c r="AN44" s="162"/>
      <c r="AO44" s="162"/>
      <c r="AP44" s="162"/>
      <c r="AQ44" s="160">
        <v>28134515</v>
      </c>
      <c r="AR44" s="161"/>
      <c r="AS44" s="161"/>
      <c r="AT44" s="161"/>
      <c r="AU44" s="161"/>
      <c r="AV44" s="161"/>
      <c r="AW44" s="161"/>
      <c r="AX44" s="161"/>
      <c r="AY44" s="161"/>
      <c r="AZ44" s="161"/>
      <c r="BA44" s="162">
        <v>28415151</v>
      </c>
      <c r="BB44" s="162"/>
      <c r="BC44" s="162"/>
      <c r="BD44" s="162"/>
      <c r="BE44" s="162"/>
      <c r="BF44" s="162"/>
      <c r="BG44" s="162"/>
      <c r="BH44" s="162"/>
      <c r="BI44" s="162"/>
      <c r="BJ44" s="162"/>
    </row>
    <row r="45" spans="4:62" ht="13.5">
      <c r="D45" s="133" t="s">
        <v>302</v>
      </c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76"/>
      <c r="W45" s="160">
        <v>21099520</v>
      </c>
      <c r="X45" s="160"/>
      <c r="Y45" s="160"/>
      <c r="Z45" s="160"/>
      <c r="AA45" s="160"/>
      <c r="AB45" s="160"/>
      <c r="AC45" s="160"/>
      <c r="AD45" s="160"/>
      <c r="AE45" s="160"/>
      <c r="AF45" s="160"/>
      <c r="AG45" s="162">
        <v>21854878</v>
      </c>
      <c r="AH45" s="162"/>
      <c r="AI45" s="162"/>
      <c r="AJ45" s="162"/>
      <c r="AK45" s="162"/>
      <c r="AL45" s="162"/>
      <c r="AM45" s="162"/>
      <c r="AN45" s="162"/>
      <c r="AO45" s="162"/>
      <c r="AP45" s="162"/>
      <c r="AQ45" s="160">
        <v>20716234</v>
      </c>
      <c r="AR45" s="161"/>
      <c r="AS45" s="161"/>
      <c r="AT45" s="161"/>
      <c r="AU45" s="161"/>
      <c r="AV45" s="161"/>
      <c r="AW45" s="161"/>
      <c r="AX45" s="161"/>
      <c r="AY45" s="161"/>
      <c r="AZ45" s="161"/>
      <c r="BA45" s="162">
        <v>21449505</v>
      </c>
      <c r="BB45" s="162"/>
      <c r="BC45" s="162"/>
      <c r="BD45" s="162"/>
      <c r="BE45" s="162"/>
      <c r="BF45" s="162"/>
      <c r="BG45" s="162"/>
      <c r="BH45" s="162"/>
      <c r="BI45" s="162"/>
      <c r="BJ45" s="162"/>
    </row>
    <row r="46" spans="4:62" ht="13.5">
      <c r="D46" s="133" t="s">
        <v>303</v>
      </c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76"/>
      <c r="W46" s="160">
        <v>29254741</v>
      </c>
      <c r="X46" s="160"/>
      <c r="Y46" s="160"/>
      <c r="Z46" s="160"/>
      <c r="AA46" s="160"/>
      <c r="AB46" s="160"/>
      <c r="AC46" s="160"/>
      <c r="AD46" s="160"/>
      <c r="AE46" s="160"/>
      <c r="AF46" s="160"/>
      <c r="AG46" s="162">
        <v>25809692</v>
      </c>
      <c r="AH46" s="162"/>
      <c r="AI46" s="162"/>
      <c r="AJ46" s="162"/>
      <c r="AK46" s="162"/>
      <c r="AL46" s="162"/>
      <c r="AM46" s="162"/>
      <c r="AN46" s="162"/>
      <c r="AO46" s="162"/>
      <c r="AP46" s="162"/>
      <c r="AQ46" s="160">
        <v>24531360</v>
      </c>
      <c r="AR46" s="161"/>
      <c r="AS46" s="161"/>
      <c r="AT46" s="161"/>
      <c r="AU46" s="161"/>
      <c r="AV46" s="161"/>
      <c r="AW46" s="161"/>
      <c r="AX46" s="161"/>
      <c r="AY46" s="161"/>
      <c r="AZ46" s="161"/>
      <c r="BA46" s="162">
        <v>22714672</v>
      </c>
      <c r="BB46" s="162"/>
      <c r="BC46" s="162"/>
      <c r="BD46" s="162"/>
      <c r="BE46" s="162"/>
      <c r="BF46" s="162"/>
      <c r="BG46" s="162"/>
      <c r="BH46" s="162"/>
      <c r="BI46" s="162"/>
      <c r="BJ46" s="162"/>
    </row>
    <row r="47" spans="4:62" ht="13.5">
      <c r="D47" s="133" t="s">
        <v>304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76"/>
      <c r="W47" s="160">
        <v>106963</v>
      </c>
      <c r="X47" s="160"/>
      <c r="Y47" s="160"/>
      <c r="Z47" s="160"/>
      <c r="AA47" s="160"/>
      <c r="AB47" s="160"/>
      <c r="AC47" s="160"/>
      <c r="AD47" s="160"/>
      <c r="AE47" s="160"/>
      <c r="AF47" s="160"/>
      <c r="AG47" s="162">
        <v>106748</v>
      </c>
      <c r="AH47" s="162"/>
      <c r="AI47" s="162"/>
      <c r="AJ47" s="162"/>
      <c r="AK47" s="162"/>
      <c r="AL47" s="162"/>
      <c r="AM47" s="162"/>
      <c r="AN47" s="162"/>
      <c r="AO47" s="162"/>
      <c r="AP47" s="162"/>
      <c r="AQ47" s="160">
        <v>2761</v>
      </c>
      <c r="AR47" s="161"/>
      <c r="AS47" s="161"/>
      <c r="AT47" s="161"/>
      <c r="AU47" s="161"/>
      <c r="AV47" s="161"/>
      <c r="AW47" s="161"/>
      <c r="AX47" s="161"/>
      <c r="AY47" s="161"/>
      <c r="AZ47" s="161"/>
      <c r="BA47" s="162">
        <v>4411</v>
      </c>
      <c r="BB47" s="162"/>
      <c r="BC47" s="162"/>
      <c r="BD47" s="162"/>
      <c r="BE47" s="162"/>
      <c r="BF47" s="162"/>
      <c r="BG47" s="162"/>
      <c r="BH47" s="162"/>
      <c r="BI47" s="162"/>
      <c r="BJ47" s="162"/>
    </row>
    <row r="48" spans="4:62" ht="13.5">
      <c r="D48" s="133" t="s">
        <v>305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76"/>
      <c r="W48" s="160">
        <v>31436697</v>
      </c>
      <c r="X48" s="160"/>
      <c r="Y48" s="160"/>
      <c r="Z48" s="160"/>
      <c r="AA48" s="160"/>
      <c r="AB48" s="160"/>
      <c r="AC48" s="160"/>
      <c r="AD48" s="160"/>
      <c r="AE48" s="160"/>
      <c r="AF48" s="160"/>
      <c r="AG48" s="162">
        <v>30781734</v>
      </c>
      <c r="AH48" s="162"/>
      <c r="AI48" s="162"/>
      <c r="AJ48" s="162"/>
      <c r="AK48" s="162"/>
      <c r="AL48" s="162"/>
      <c r="AM48" s="162"/>
      <c r="AN48" s="162"/>
      <c r="AO48" s="162"/>
      <c r="AP48" s="162"/>
      <c r="AQ48" s="160">
        <v>28220060</v>
      </c>
      <c r="AR48" s="161"/>
      <c r="AS48" s="161"/>
      <c r="AT48" s="161"/>
      <c r="AU48" s="161"/>
      <c r="AV48" s="161"/>
      <c r="AW48" s="161"/>
      <c r="AX48" s="161"/>
      <c r="AY48" s="161"/>
      <c r="AZ48" s="161"/>
      <c r="BA48" s="162">
        <v>27295468</v>
      </c>
      <c r="BB48" s="162"/>
      <c r="BC48" s="162"/>
      <c r="BD48" s="162"/>
      <c r="BE48" s="162"/>
      <c r="BF48" s="162"/>
      <c r="BG48" s="162"/>
      <c r="BH48" s="162"/>
      <c r="BI48" s="162"/>
      <c r="BJ48" s="162"/>
    </row>
    <row r="49" ht="13.5">
      <c r="V49" s="76"/>
    </row>
    <row r="50" spans="4:62" ht="13.5">
      <c r="D50" s="133" t="s">
        <v>306</v>
      </c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76"/>
      <c r="W50" s="160">
        <v>0</v>
      </c>
      <c r="X50" s="160"/>
      <c r="Y50" s="160"/>
      <c r="Z50" s="160"/>
      <c r="AA50" s="160"/>
      <c r="AB50" s="160"/>
      <c r="AC50" s="160"/>
      <c r="AD50" s="160"/>
      <c r="AE50" s="160"/>
      <c r="AF50" s="160"/>
      <c r="AG50" s="162">
        <v>0</v>
      </c>
      <c r="AH50" s="162"/>
      <c r="AI50" s="162"/>
      <c r="AJ50" s="162"/>
      <c r="AK50" s="162"/>
      <c r="AL50" s="162"/>
      <c r="AM50" s="162"/>
      <c r="AN50" s="162"/>
      <c r="AO50" s="162"/>
      <c r="AP50" s="162"/>
      <c r="AQ50" s="160">
        <v>0</v>
      </c>
      <c r="AR50" s="161"/>
      <c r="AS50" s="161"/>
      <c r="AT50" s="161"/>
      <c r="AU50" s="161"/>
      <c r="AV50" s="161"/>
      <c r="AW50" s="161"/>
      <c r="AX50" s="161"/>
      <c r="AY50" s="161"/>
      <c r="AZ50" s="161"/>
      <c r="BA50" s="162">
        <v>0</v>
      </c>
      <c r="BB50" s="162"/>
      <c r="BC50" s="162"/>
      <c r="BD50" s="162"/>
      <c r="BE50" s="162"/>
      <c r="BF50" s="162"/>
      <c r="BG50" s="162"/>
      <c r="BH50" s="162"/>
      <c r="BI50" s="162"/>
      <c r="BJ50" s="162"/>
    </row>
    <row r="51" spans="4:62" ht="13.5">
      <c r="D51" s="133" t="s">
        <v>307</v>
      </c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76"/>
      <c r="W51" s="160">
        <v>0</v>
      </c>
      <c r="X51" s="160"/>
      <c r="Y51" s="160"/>
      <c r="Z51" s="160"/>
      <c r="AA51" s="160"/>
      <c r="AB51" s="160"/>
      <c r="AC51" s="160"/>
      <c r="AD51" s="160"/>
      <c r="AE51" s="160"/>
      <c r="AF51" s="160"/>
      <c r="AG51" s="162">
        <v>0</v>
      </c>
      <c r="AH51" s="162"/>
      <c r="AI51" s="162"/>
      <c r="AJ51" s="162"/>
      <c r="AK51" s="162"/>
      <c r="AL51" s="162"/>
      <c r="AM51" s="162"/>
      <c r="AN51" s="162"/>
      <c r="AO51" s="162"/>
      <c r="AP51" s="162"/>
      <c r="AQ51" s="160">
        <v>0</v>
      </c>
      <c r="AR51" s="161"/>
      <c r="AS51" s="161"/>
      <c r="AT51" s="161"/>
      <c r="AU51" s="161"/>
      <c r="AV51" s="161"/>
      <c r="AW51" s="161"/>
      <c r="AX51" s="161"/>
      <c r="AY51" s="161"/>
      <c r="AZ51" s="161"/>
      <c r="BA51" s="162">
        <v>0</v>
      </c>
      <c r="BB51" s="162"/>
      <c r="BC51" s="162"/>
      <c r="BD51" s="162"/>
      <c r="BE51" s="162"/>
      <c r="BF51" s="162"/>
      <c r="BG51" s="162"/>
      <c r="BH51" s="162"/>
      <c r="BI51" s="162"/>
      <c r="BJ51" s="162"/>
    </row>
    <row r="52" spans="4:62" ht="13.5">
      <c r="D52" s="133" t="s">
        <v>308</v>
      </c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76"/>
      <c r="W52" s="160">
        <v>0</v>
      </c>
      <c r="X52" s="160"/>
      <c r="Y52" s="160"/>
      <c r="Z52" s="160"/>
      <c r="AA52" s="160"/>
      <c r="AB52" s="160"/>
      <c r="AC52" s="160"/>
      <c r="AD52" s="160"/>
      <c r="AE52" s="160"/>
      <c r="AF52" s="160"/>
      <c r="AG52" s="162">
        <v>0</v>
      </c>
      <c r="AH52" s="162"/>
      <c r="AI52" s="162"/>
      <c r="AJ52" s="162"/>
      <c r="AK52" s="162"/>
      <c r="AL52" s="162"/>
      <c r="AM52" s="162"/>
      <c r="AN52" s="162"/>
      <c r="AO52" s="162"/>
      <c r="AP52" s="162"/>
      <c r="AQ52" s="160">
        <v>0</v>
      </c>
      <c r="AR52" s="161"/>
      <c r="AS52" s="161"/>
      <c r="AT52" s="161"/>
      <c r="AU52" s="161"/>
      <c r="AV52" s="161"/>
      <c r="AW52" s="161"/>
      <c r="AX52" s="161"/>
      <c r="AY52" s="161"/>
      <c r="AZ52" s="161"/>
      <c r="BA52" s="162">
        <v>0</v>
      </c>
      <c r="BB52" s="162"/>
      <c r="BC52" s="162"/>
      <c r="BD52" s="162"/>
      <c r="BE52" s="162"/>
      <c r="BF52" s="162"/>
      <c r="BG52" s="162"/>
      <c r="BH52" s="162"/>
      <c r="BI52" s="162"/>
      <c r="BJ52" s="162"/>
    </row>
    <row r="53" spans="4:62" ht="13.5">
      <c r="D53" s="133" t="s">
        <v>309</v>
      </c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76"/>
      <c r="W53" s="160">
        <v>443482</v>
      </c>
      <c r="X53" s="160"/>
      <c r="Y53" s="160"/>
      <c r="Z53" s="160"/>
      <c r="AA53" s="160"/>
      <c r="AB53" s="160"/>
      <c r="AC53" s="160"/>
      <c r="AD53" s="160"/>
      <c r="AE53" s="160"/>
      <c r="AF53" s="160"/>
      <c r="AG53" s="162">
        <v>508427</v>
      </c>
      <c r="AH53" s="162"/>
      <c r="AI53" s="162"/>
      <c r="AJ53" s="162"/>
      <c r="AK53" s="162"/>
      <c r="AL53" s="162"/>
      <c r="AM53" s="162"/>
      <c r="AN53" s="162"/>
      <c r="AO53" s="162"/>
      <c r="AP53" s="162"/>
      <c r="AQ53" s="160">
        <v>423785</v>
      </c>
      <c r="AR53" s="161"/>
      <c r="AS53" s="161"/>
      <c r="AT53" s="161"/>
      <c r="AU53" s="161"/>
      <c r="AV53" s="161"/>
      <c r="AW53" s="161"/>
      <c r="AX53" s="161"/>
      <c r="AY53" s="161"/>
      <c r="AZ53" s="161"/>
      <c r="BA53" s="162">
        <v>485833</v>
      </c>
      <c r="BB53" s="162"/>
      <c r="BC53" s="162"/>
      <c r="BD53" s="162"/>
      <c r="BE53" s="162"/>
      <c r="BF53" s="162"/>
      <c r="BG53" s="162"/>
      <c r="BH53" s="162"/>
      <c r="BI53" s="162"/>
      <c r="BJ53" s="162"/>
    </row>
    <row r="54" spans="2:62" ht="13.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74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3:8" ht="13.5">
      <c r="C55" s="114" t="s">
        <v>276</v>
      </c>
      <c r="D55" s="114"/>
      <c r="E55" s="44" t="s">
        <v>280</v>
      </c>
      <c r="F55" s="115">
        <v>-1</v>
      </c>
      <c r="G55" s="115"/>
      <c r="H55" s="47" t="s">
        <v>310</v>
      </c>
    </row>
    <row r="56" spans="6:8" ht="13.5">
      <c r="F56" s="108">
        <v>-2</v>
      </c>
      <c r="G56" s="108"/>
      <c r="H56" s="48" t="s">
        <v>311</v>
      </c>
    </row>
    <row r="57" ht="13.5">
      <c r="H57" s="48" t="s">
        <v>312</v>
      </c>
    </row>
    <row r="58" spans="2:6" ht="13.5">
      <c r="B58" s="109" t="s">
        <v>279</v>
      </c>
      <c r="C58" s="109"/>
      <c r="D58" s="109"/>
      <c r="E58" s="44" t="s">
        <v>280</v>
      </c>
      <c r="F58" s="6" t="s">
        <v>313</v>
      </c>
    </row>
  </sheetData>
  <sheetProtection/>
  <mergeCells count="157">
    <mergeCell ref="AQ5:BJ5"/>
    <mergeCell ref="AG10:AP10"/>
    <mergeCell ref="AQ10:AZ10"/>
    <mergeCell ref="BA10:BJ10"/>
    <mergeCell ref="B3:BJ3"/>
    <mergeCell ref="B5:V6"/>
    <mergeCell ref="W6:AF6"/>
    <mergeCell ref="AG6:AP6"/>
    <mergeCell ref="AQ6:AZ6"/>
    <mergeCell ref="BA6:BJ6"/>
    <mergeCell ref="W5:AP5"/>
    <mergeCell ref="AG12:AP12"/>
    <mergeCell ref="AQ12:AZ12"/>
    <mergeCell ref="BA12:BJ12"/>
    <mergeCell ref="C8:U8"/>
    <mergeCell ref="W8:AF8"/>
    <mergeCell ref="AG8:AP8"/>
    <mergeCell ref="AQ8:AZ8"/>
    <mergeCell ref="BA8:BJ8"/>
    <mergeCell ref="D10:U10"/>
    <mergeCell ref="W10:AF10"/>
    <mergeCell ref="AG14:AP14"/>
    <mergeCell ref="AQ14:AZ14"/>
    <mergeCell ref="BA14:BJ14"/>
    <mergeCell ref="D11:U11"/>
    <mergeCell ref="W11:AF11"/>
    <mergeCell ref="AG11:AP11"/>
    <mergeCell ref="AQ11:AZ11"/>
    <mergeCell ref="BA11:BJ11"/>
    <mergeCell ref="D12:U12"/>
    <mergeCell ref="W12:AF12"/>
    <mergeCell ref="AG17:AP17"/>
    <mergeCell ref="AQ17:AZ17"/>
    <mergeCell ref="BA17:BJ17"/>
    <mergeCell ref="D13:U13"/>
    <mergeCell ref="W13:AF13"/>
    <mergeCell ref="AG13:AP13"/>
    <mergeCell ref="AQ13:AZ13"/>
    <mergeCell ref="BA13:BJ13"/>
    <mergeCell ref="D14:U14"/>
    <mergeCell ref="W14:AF14"/>
    <mergeCell ref="AG19:AP19"/>
    <mergeCell ref="AQ19:AZ19"/>
    <mergeCell ref="BA19:BJ19"/>
    <mergeCell ref="D16:U16"/>
    <mergeCell ref="W16:AF16"/>
    <mergeCell ref="AG16:AP16"/>
    <mergeCell ref="AQ16:AZ16"/>
    <mergeCell ref="BA16:BJ16"/>
    <mergeCell ref="D17:U17"/>
    <mergeCell ref="W17:AF17"/>
    <mergeCell ref="AG22:AP22"/>
    <mergeCell ref="AQ22:AZ22"/>
    <mergeCell ref="BA22:BJ22"/>
    <mergeCell ref="D18:U18"/>
    <mergeCell ref="W18:AF18"/>
    <mergeCell ref="AG18:AP18"/>
    <mergeCell ref="AQ18:AZ18"/>
    <mergeCell ref="BA18:BJ18"/>
    <mergeCell ref="D19:U19"/>
    <mergeCell ref="W19:AF19"/>
    <mergeCell ref="AG24:AP24"/>
    <mergeCell ref="AQ24:AZ24"/>
    <mergeCell ref="BA24:BJ24"/>
    <mergeCell ref="D20:U20"/>
    <mergeCell ref="W20:AF20"/>
    <mergeCell ref="AG20:AP20"/>
    <mergeCell ref="AQ20:AZ20"/>
    <mergeCell ref="BA20:BJ20"/>
    <mergeCell ref="D22:U22"/>
    <mergeCell ref="W22:AF22"/>
    <mergeCell ref="AG27:AP27"/>
    <mergeCell ref="AQ27:AZ27"/>
    <mergeCell ref="BA27:BJ27"/>
    <mergeCell ref="D23:U23"/>
    <mergeCell ref="W23:AF23"/>
    <mergeCell ref="AG23:AP23"/>
    <mergeCell ref="AQ23:AZ23"/>
    <mergeCell ref="BA23:BJ23"/>
    <mergeCell ref="D24:U24"/>
    <mergeCell ref="W24:AF24"/>
    <mergeCell ref="BA39:BJ39"/>
    <mergeCell ref="W38:AP38"/>
    <mergeCell ref="AQ38:BJ38"/>
    <mergeCell ref="D25:U25"/>
    <mergeCell ref="W25:AF25"/>
    <mergeCell ref="AG25:AP25"/>
    <mergeCell ref="AQ25:AZ25"/>
    <mergeCell ref="BA25:BJ25"/>
    <mergeCell ref="D27:U27"/>
    <mergeCell ref="W27:AF27"/>
    <mergeCell ref="AG43:AP43"/>
    <mergeCell ref="AQ43:AZ43"/>
    <mergeCell ref="BA43:BJ43"/>
    <mergeCell ref="C29:D29"/>
    <mergeCell ref="B30:D30"/>
    <mergeCell ref="B36:BJ36"/>
    <mergeCell ref="B38:V39"/>
    <mergeCell ref="W39:AF39"/>
    <mergeCell ref="AG39:AP39"/>
    <mergeCell ref="AQ39:AZ39"/>
    <mergeCell ref="AG45:AP45"/>
    <mergeCell ref="AQ45:AZ45"/>
    <mergeCell ref="BA45:BJ45"/>
    <mergeCell ref="C41:U41"/>
    <mergeCell ref="W41:AF41"/>
    <mergeCell ref="AG41:AP41"/>
    <mergeCell ref="AQ41:AZ41"/>
    <mergeCell ref="BA41:BJ41"/>
    <mergeCell ref="D43:U43"/>
    <mergeCell ref="W43:AF43"/>
    <mergeCell ref="AG47:AP47"/>
    <mergeCell ref="AQ47:AZ47"/>
    <mergeCell ref="BA47:BJ47"/>
    <mergeCell ref="D44:U44"/>
    <mergeCell ref="W44:AF44"/>
    <mergeCell ref="AG44:AP44"/>
    <mergeCell ref="AQ44:AZ44"/>
    <mergeCell ref="BA44:BJ44"/>
    <mergeCell ref="D45:U45"/>
    <mergeCell ref="W45:AF45"/>
    <mergeCell ref="AG50:AP50"/>
    <mergeCell ref="AQ50:AZ50"/>
    <mergeCell ref="BA50:BJ50"/>
    <mergeCell ref="D46:U46"/>
    <mergeCell ref="W46:AF46"/>
    <mergeCell ref="AG46:AP46"/>
    <mergeCell ref="AQ46:AZ46"/>
    <mergeCell ref="BA46:BJ46"/>
    <mergeCell ref="D47:U47"/>
    <mergeCell ref="W47:AF47"/>
    <mergeCell ref="AG52:AP52"/>
    <mergeCell ref="AQ52:AZ52"/>
    <mergeCell ref="BA52:BJ52"/>
    <mergeCell ref="D48:U48"/>
    <mergeCell ref="W48:AF48"/>
    <mergeCell ref="AG48:AP48"/>
    <mergeCell ref="AQ48:AZ48"/>
    <mergeCell ref="BA48:BJ48"/>
    <mergeCell ref="D50:U50"/>
    <mergeCell ref="W50:AF50"/>
    <mergeCell ref="BA53:BJ53"/>
    <mergeCell ref="C55:D55"/>
    <mergeCell ref="F55:G55"/>
    <mergeCell ref="D51:U51"/>
    <mergeCell ref="W51:AF51"/>
    <mergeCell ref="AG51:AP51"/>
    <mergeCell ref="AQ51:AZ51"/>
    <mergeCell ref="BA51:BJ51"/>
    <mergeCell ref="D52:U52"/>
    <mergeCell ref="AQ53:AZ53"/>
    <mergeCell ref="W52:AF52"/>
    <mergeCell ref="F56:G56"/>
    <mergeCell ref="B58:D58"/>
    <mergeCell ref="D53:U53"/>
    <mergeCell ref="W53:AF53"/>
    <mergeCell ref="AG53:AP53"/>
  </mergeCells>
  <printOptions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AR22"/>
  <sheetViews>
    <sheetView zoomScalePageLayoutView="0" workbookViewId="0" topLeftCell="A1">
      <selection activeCell="S22" sqref="S22:AR22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spans="19:44" ht="30.75" customHeight="1">
      <c r="S22" s="87" t="s">
        <v>1</v>
      </c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</sheetData>
  <sheetProtection/>
  <mergeCells count="1">
    <mergeCell ref="S22:AR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M60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2</v>
      </c>
    </row>
    <row r="2" ht="10.5" customHeight="1"/>
    <row r="3" spans="2:62" ht="18" customHeight="1">
      <c r="B3" s="113" t="s">
        <v>3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</row>
    <row r="4" spans="2:62" ht="12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4" t="s">
        <v>4</v>
      </c>
    </row>
    <row r="5" spans="2:62" ht="18" customHeight="1">
      <c r="B5" s="10"/>
      <c r="C5" s="10"/>
      <c r="D5" s="10"/>
      <c r="E5" s="10"/>
      <c r="F5" s="10"/>
      <c r="G5" s="10"/>
      <c r="H5" s="10"/>
      <c r="I5" s="73"/>
      <c r="J5" s="125" t="s">
        <v>10</v>
      </c>
      <c r="K5" s="125"/>
      <c r="L5" s="125"/>
      <c r="M5" s="125"/>
      <c r="N5" s="125"/>
      <c r="O5" s="125"/>
      <c r="P5" s="125"/>
      <c r="Q5" s="125" t="s">
        <v>11</v>
      </c>
      <c r="R5" s="125"/>
      <c r="S5" s="125"/>
      <c r="T5" s="125"/>
      <c r="U5" s="125"/>
      <c r="V5" s="125"/>
      <c r="W5" s="125"/>
      <c r="X5" s="105" t="s">
        <v>12</v>
      </c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</row>
    <row r="6" spans="2:62" ht="18" customHeight="1">
      <c r="B6" s="95" t="s">
        <v>8</v>
      </c>
      <c r="C6" s="95"/>
      <c r="D6" s="95"/>
      <c r="E6" s="95"/>
      <c r="F6" s="95"/>
      <c r="G6" s="95"/>
      <c r="H6" s="95"/>
      <c r="I6" s="9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00" t="s">
        <v>13</v>
      </c>
      <c r="Y6" s="100"/>
      <c r="Z6" s="100"/>
      <c r="AA6" s="100"/>
      <c r="AB6" s="100"/>
      <c r="AC6" s="100"/>
      <c r="AD6" s="128" t="s">
        <v>16</v>
      </c>
      <c r="AE6" s="129"/>
      <c r="AF6" s="129"/>
      <c r="AG6" s="129"/>
      <c r="AH6" s="129"/>
      <c r="AI6" s="129"/>
      <c r="AJ6" s="128" t="s">
        <v>17</v>
      </c>
      <c r="AK6" s="129"/>
      <c r="AL6" s="129"/>
      <c r="AM6" s="129"/>
      <c r="AN6" s="129"/>
      <c r="AO6" s="129"/>
      <c r="AP6" s="128" t="s">
        <v>18</v>
      </c>
      <c r="AQ6" s="129"/>
      <c r="AR6" s="129"/>
      <c r="AS6" s="129"/>
      <c r="AT6" s="129"/>
      <c r="AU6" s="129"/>
      <c r="AZ6" s="11"/>
      <c r="BA6" s="116" t="s">
        <v>20</v>
      </c>
      <c r="BB6" s="117"/>
      <c r="BC6" s="117"/>
      <c r="BD6" s="117"/>
      <c r="BE6" s="118"/>
      <c r="BF6" s="124" t="s">
        <v>22</v>
      </c>
      <c r="BG6" s="117"/>
      <c r="BH6" s="117"/>
      <c r="BI6" s="117"/>
      <c r="BJ6" s="117"/>
    </row>
    <row r="7" spans="2:62" ht="18" customHeight="1">
      <c r="B7" s="95"/>
      <c r="C7" s="95"/>
      <c r="D7" s="95"/>
      <c r="E7" s="95"/>
      <c r="F7" s="95"/>
      <c r="G7" s="95"/>
      <c r="H7" s="95"/>
      <c r="I7" s="9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00" t="s">
        <v>14</v>
      </c>
      <c r="Y7" s="100"/>
      <c r="Z7" s="100"/>
      <c r="AA7" s="100"/>
      <c r="AB7" s="100"/>
      <c r="AC7" s="10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00" t="s">
        <v>19</v>
      </c>
      <c r="AW7" s="100"/>
      <c r="AX7" s="100"/>
      <c r="AY7" s="100"/>
      <c r="AZ7" s="100"/>
      <c r="BA7" s="119" t="s">
        <v>21</v>
      </c>
      <c r="BB7" s="100"/>
      <c r="BC7" s="100"/>
      <c r="BD7" s="100"/>
      <c r="BE7" s="120"/>
      <c r="BF7" s="119"/>
      <c r="BG7" s="100"/>
      <c r="BH7" s="100"/>
      <c r="BI7" s="100"/>
      <c r="BJ7" s="100"/>
    </row>
    <row r="8" spans="2:62" ht="18" customHeight="1">
      <c r="B8" s="3"/>
      <c r="C8" s="3"/>
      <c r="D8" s="3"/>
      <c r="E8" s="3"/>
      <c r="F8" s="3"/>
      <c r="G8" s="3"/>
      <c r="H8" s="3"/>
      <c r="I8" s="74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1" t="s">
        <v>15</v>
      </c>
      <c r="Y8" s="122"/>
      <c r="Z8" s="122"/>
      <c r="AA8" s="122"/>
      <c r="AB8" s="122"/>
      <c r="AC8" s="122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75"/>
      <c r="AW8" s="3"/>
      <c r="AX8" s="3"/>
      <c r="AY8" s="3"/>
      <c r="AZ8" s="3"/>
      <c r="BA8" s="121" t="s">
        <v>15</v>
      </c>
      <c r="BB8" s="122"/>
      <c r="BC8" s="122"/>
      <c r="BD8" s="122"/>
      <c r="BE8" s="123"/>
      <c r="BF8" s="121"/>
      <c r="BG8" s="122"/>
      <c r="BH8" s="122"/>
      <c r="BI8" s="122"/>
      <c r="BJ8" s="122"/>
    </row>
    <row r="9" spans="7:9" ht="12.75" customHeight="1">
      <c r="G9" s="10"/>
      <c r="H9" s="10"/>
      <c r="I9" s="73"/>
    </row>
    <row r="10" spans="2:62" ht="12.75" customHeight="1">
      <c r="B10" s="98" t="s">
        <v>9</v>
      </c>
      <c r="C10" s="98"/>
      <c r="D10" s="98"/>
      <c r="E10" s="106">
        <v>20</v>
      </c>
      <c r="F10" s="106"/>
      <c r="G10" s="95" t="s">
        <v>8</v>
      </c>
      <c r="H10" s="95"/>
      <c r="I10" s="96"/>
      <c r="J10" s="92">
        <v>327793305</v>
      </c>
      <c r="K10" s="91"/>
      <c r="L10" s="91"/>
      <c r="M10" s="91"/>
      <c r="N10" s="91"/>
      <c r="O10" s="91"/>
      <c r="P10" s="91"/>
      <c r="Q10" s="92">
        <v>210884703</v>
      </c>
      <c r="R10" s="92"/>
      <c r="S10" s="92"/>
      <c r="T10" s="92"/>
      <c r="U10" s="92"/>
      <c r="V10" s="92"/>
      <c r="W10" s="92"/>
      <c r="X10" s="91">
        <v>68094327</v>
      </c>
      <c r="Y10" s="91"/>
      <c r="Z10" s="91"/>
      <c r="AA10" s="91"/>
      <c r="AB10" s="91"/>
      <c r="AC10" s="91"/>
      <c r="AD10" s="91">
        <v>32870272</v>
      </c>
      <c r="AE10" s="91"/>
      <c r="AF10" s="91"/>
      <c r="AG10" s="91"/>
      <c r="AH10" s="91"/>
      <c r="AI10" s="91"/>
      <c r="AJ10" s="91">
        <v>10054426</v>
      </c>
      <c r="AK10" s="91"/>
      <c r="AL10" s="91"/>
      <c r="AM10" s="91"/>
      <c r="AN10" s="91"/>
      <c r="AO10" s="91"/>
      <c r="AP10" s="91">
        <v>5062610</v>
      </c>
      <c r="AQ10" s="91"/>
      <c r="AR10" s="91"/>
      <c r="AS10" s="91"/>
      <c r="AT10" s="91"/>
      <c r="AU10" s="91"/>
      <c r="AV10" s="91">
        <v>86250</v>
      </c>
      <c r="AW10" s="91"/>
      <c r="AX10" s="91"/>
      <c r="AY10" s="91"/>
      <c r="AZ10" s="91"/>
      <c r="BA10" s="91">
        <v>518840</v>
      </c>
      <c r="BB10" s="91"/>
      <c r="BC10" s="91"/>
      <c r="BD10" s="91"/>
      <c r="BE10" s="91"/>
      <c r="BF10" s="91">
        <v>221877</v>
      </c>
      <c r="BG10" s="91"/>
      <c r="BH10" s="91"/>
      <c r="BI10" s="91"/>
      <c r="BJ10" s="91"/>
    </row>
    <row r="11" spans="7:62" ht="12.75" customHeight="1">
      <c r="G11" s="11"/>
      <c r="H11" s="11"/>
      <c r="I11" s="76"/>
      <c r="J11" s="70"/>
      <c r="K11" s="7"/>
      <c r="L11" s="7"/>
      <c r="M11" s="7"/>
      <c r="N11" s="7"/>
      <c r="O11" s="7"/>
      <c r="P11" s="7"/>
      <c r="Q11" s="9"/>
      <c r="R11" s="9"/>
      <c r="S11" s="9"/>
      <c r="T11" s="9"/>
      <c r="U11" s="9"/>
      <c r="V11" s="9"/>
      <c r="W11" s="9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5:62" ht="12.75" customHeight="1">
      <c r="E12" s="106">
        <v>21</v>
      </c>
      <c r="F12" s="106"/>
      <c r="G12" s="11"/>
      <c r="H12" s="11"/>
      <c r="I12" s="76"/>
      <c r="J12" s="92">
        <v>332825055</v>
      </c>
      <c r="K12" s="91"/>
      <c r="L12" s="91"/>
      <c r="M12" s="91"/>
      <c r="N12" s="91"/>
      <c r="O12" s="91"/>
      <c r="P12" s="91"/>
      <c r="Q12" s="92">
        <v>214338607</v>
      </c>
      <c r="R12" s="92"/>
      <c r="S12" s="92"/>
      <c r="T12" s="92"/>
      <c r="U12" s="92"/>
      <c r="V12" s="92"/>
      <c r="W12" s="92"/>
      <c r="X12" s="91">
        <v>72704868</v>
      </c>
      <c r="Y12" s="91"/>
      <c r="Z12" s="91"/>
      <c r="AA12" s="91"/>
      <c r="AB12" s="91"/>
      <c r="AC12" s="91"/>
      <c r="AD12" s="91">
        <v>33773731</v>
      </c>
      <c r="AE12" s="91"/>
      <c r="AF12" s="91"/>
      <c r="AG12" s="91"/>
      <c r="AH12" s="91"/>
      <c r="AI12" s="91"/>
      <c r="AJ12" s="91">
        <v>11216494</v>
      </c>
      <c r="AK12" s="91"/>
      <c r="AL12" s="91"/>
      <c r="AM12" s="91"/>
      <c r="AN12" s="91"/>
      <c r="AO12" s="91"/>
      <c r="AP12" s="91">
        <v>68646</v>
      </c>
      <c r="AQ12" s="91"/>
      <c r="AR12" s="91"/>
      <c r="AS12" s="91"/>
      <c r="AT12" s="91"/>
      <c r="AU12" s="91"/>
      <c r="AV12" s="91">
        <v>0</v>
      </c>
      <c r="AW12" s="91"/>
      <c r="AX12" s="91"/>
      <c r="AY12" s="91"/>
      <c r="AZ12" s="91"/>
      <c r="BA12" s="91">
        <v>507268</v>
      </c>
      <c r="BB12" s="91"/>
      <c r="BC12" s="91"/>
      <c r="BD12" s="91"/>
      <c r="BE12" s="91"/>
      <c r="BF12" s="91">
        <v>215441</v>
      </c>
      <c r="BG12" s="91"/>
      <c r="BH12" s="91"/>
      <c r="BI12" s="91"/>
      <c r="BJ12" s="91"/>
    </row>
    <row r="13" spans="7:62" ht="12.75" customHeight="1">
      <c r="G13" s="11"/>
      <c r="H13" s="11"/>
      <c r="I13" s="76"/>
      <c r="J13" s="70"/>
      <c r="K13" s="7"/>
      <c r="L13" s="7"/>
      <c r="M13" s="7"/>
      <c r="N13" s="7"/>
      <c r="O13" s="7"/>
      <c r="P13" s="7"/>
      <c r="Q13" s="9"/>
      <c r="R13" s="9"/>
      <c r="S13" s="9"/>
      <c r="T13" s="9"/>
      <c r="U13" s="9"/>
      <c r="V13" s="9"/>
      <c r="W13" s="9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5:62" ht="12.75" customHeight="1">
      <c r="E14" s="106">
        <v>22</v>
      </c>
      <c r="F14" s="106"/>
      <c r="G14" s="11"/>
      <c r="H14" s="11"/>
      <c r="I14" s="76"/>
      <c r="J14" s="92">
        <v>342257181</v>
      </c>
      <c r="K14" s="91"/>
      <c r="L14" s="91"/>
      <c r="M14" s="91"/>
      <c r="N14" s="91"/>
      <c r="O14" s="91"/>
      <c r="P14" s="91"/>
      <c r="Q14" s="92">
        <v>223149930</v>
      </c>
      <c r="R14" s="92"/>
      <c r="S14" s="92"/>
      <c r="T14" s="92"/>
      <c r="U14" s="92"/>
      <c r="V14" s="92"/>
      <c r="W14" s="92"/>
      <c r="X14" s="91">
        <v>70900625</v>
      </c>
      <c r="Y14" s="91"/>
      <c r="Z14" s="91"/>
      <c r="AA14" s="91"/>
      <c r="AB14" s="91"/>
      <c r="AC14" s="91"/>
      <c r="AD14" s="91">
        <v>34986083</v>
      </c>
      <c r="AE14" s="91"/>
      <c r="AF14" s="91"/>
      <c r="AG14" s="91"/>
      <c r="AH14" s="91"/>
      <c r="AI14" s="91"/>
      <c r="AJ14" s="91">
        <v>12496376</v>
      </c>
      <c r="AK14" s="91"/>
      <c r="AL14" s="91"/>
      <c r="AM14" s="91"/>
      <c r="AN14" s="91"/>
      <c r="AO14" s="91"/>
      <c r="AP14" s="91">
        <v>59107</v>
      </c>
      <c r="AQ14" s="91"/>
      <c r="AR14" s="91"/>
      <c r="AS14" s="91"/>
      <c r="AT14" s="91"/>
      <c r="AU14" s="91"/>
      <c r="AV14" s="91">
        <v>0</v>
      </c>
      <c r="AW14" s="91"/>
      <c r="AX14" s="91"/>
      <c r="AY14" s="91"/>
      <c r="AZ14" s="91"/>
      <c r="BA14" s="91">
        <v>524602</v>
      </c>
      <c r="BB14" s="91"/>
      <c r="BC14" s="91"/>
      <c r="BD14" s="91"/>
      <c r="BE14" s="91"/>
      <c r="BF14" s="91">
        <v>140458</v>
      </c>
      <c r="BG14" s="91"/>
      <c r="BH14" s="91"/>
      <c r="BI14" s="91"/>
      <c r="BJ14" s="91"/>
    </row>
    <row r="15" spans="7:62" ht="12.75" customHeight="1">
      <c r="G15" s="11"/>
      <c r="H15" s="11"/>
      <c r="I15" s="76"/>
      <c r="J15" s="70"/>
      <c r="K15" s="7"/>
      <c r="L15" s="7"/>
      <c r="M15" s="7"/>
      <c r="N15" s="7"/>
      <c r="O15" s="7"/>
      <c r="P15" s="7"/>
      <c r="Q15" s="9"/>
      <c r="R15" s="9"/>
      <c r="S15" s="9"/>
      <c r="T15" s="9"/>
      <c r="U15" s="9"/>
      <c r="V15" s="9"/>
      <c r="W15" s="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5:62" ht="12.75" customHeight="1">
      <c r="E16" s="106">
        <v>23</v>
      </c>
      <c r="F16" s="106"/>
      <c r="G16" s="11"/>
      <c r="H16" s="11"/>
      <c r="I16" s="76"/>
      <c r="J16" s="92">
        <v>353334282</v>
      </c>
      <c r="K16" s="91"/>
      <c r="L16" s="91"/>
      <c r="M16" s="91"/>
      <c r="N16" s="91"/>
      <c r="O16" s="91"/>
      <c r="P16" s="91"/>
      <c r="Q16" s="92">
        <v>232417930</v>
      </c>
      <c r="R16" s="92"/>
      <c r="S16" s="92"/>
      <c r="T16" s="92"/>
      <c r="U16" s="92"/>
      <c r="V16" s="92"/>
      <c r="W16" s="92"/>
      <c r="X16" s="91">
        <v>69139387</v>
      </c>
      <c r="Y16" s="91"/>
      <c r="Z16" s="91"/>
      <c r="AA16" s="91"/>
      <c r="AB16" s="91"/>
      <c r="AC16" s="91"/>
      <c r="AD16" s="91">
        <v>39077808</v>
      </c>
      <c r="AE16" s="91"/>
      <c r="AF16" s="91"/>
      <c r="AG16" s="91"/>
      <c r="AH16" s="91"/>
      <c r="AI16" s="91"/>
      <c r="AJ16" s="91">
        <v>12173125</v>
      </c>
      <c r="AK16" s="91"/>
      <c r="AL16" s="91"/>
      <c r="AM16" s="91"/>
      <c r="AN16" s="91"/>
      <c r="AO16" s="91"/>
      <c r="AP16" s="91">
        <v>0</v>
      </c>
      <c r="AQ16" s="91"/>
      <c r="AR16" s="91"/>
      <c r="AS16" s="91"/>
      <c r="AT16" s="91"/>
      <c r="AU16" s="91"/>
      <c r="AV16" s="91">
        <v>0</v>
      </c>
      <c r="AW16" s="91"/>
      <c r="AX16" s="91"/>
      <c r="AY16" s="91"/>
      <c r="AZ16" s="91"/>
      <c r="BA16" s="91">
        <v>526031</v>
      </c>
      <c r="BB16" s="91"/>
      <c r="BC16" s="91"/>
      <c r="BD16" s="91"/>
      <c r="BE16" s="91"/>
      <c r="BF16" s="91">
        <v>1</v>
      </c>
      <c r="BG16" s="91"/>
      <c r="BH16" s="91"/>
      <c r="BI16" s="91"/>
      <c r="BJ16" s="91"/>
    </row>
    <row r="17" spans="7:62" ht="12.75" customHeight="1">
      <c r="G17" s="11"/>
      <c r="H17" s="11"/>
      <c r="I17" s="76"/>
      <c r="J17" s="70"/>
      <c r="K17" s="7"/>
      <c r="L17" s="7"/>
      <c r="M17" s="7"/>
      <c r="N17" s="7"/>
      <c r="O17" s="7"/>
      <c r="P17" s="7"/>
      <c r="Q17" s="9"/>
      <c r="R17" s="9"/>
      <c r="S17" s="9"/>
      <c r="T17" s="9"/>
      <c r="U17" s="9"/>
      <c r="V17" s="9"/>
      <c r="W17" s="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5:62" ht="12.75" customHeight="1">
      <c r="E18" s="110">
        <v>24</v>
      </c>
      <c r="F18" s="110"/>
      <c r="G18" s="11"/>
      <c r="H18" s="11"/>
      <c r="I18" s="76"/>
      <c r="J18" s="93">
        <f>SUM(Q18:BJ18)</f>
        <v>353093696</v>
      </c>
      <c r="K18" s="94"/>
      <c r="L18" s="94"/>
      <c r="M18" s="94"/>
      <c r="N18" s="94"/>
      <c r="O18" s="94"/>
      <c r="P18" s="94"/>
      <c r="Q18" s="93">
        <v>227563843</v>
      </c>
      <c r="R18" s="93"/>
      <c r="S18" s="93"/>
      <c r="T18" s="93"/>
      <c r="U18" s="93"/>
      <c r="V18" s="93"/>
      <c r="W18" s="93"/>
      <c r="X18" s="94">
        <v>71561372</v>
      </c>
      <c r="Y18" s="94"/>
      <c r="Z18" s="94"/>
      <c r="AA18" s="94"/>
      <c r="AB18" s="94"/>
      <c r="AC18" s="94"/>
      <c r="AD18" s="94">
        <v>39753215</v>
      </c>
      <c r="AE18" s="94"/>
      <c r="AF18" s="94"/>
      <c r="AG18" s="94"/>
      <c r="AH18" s="94"/>
      <c r="AI18" s="94"/>
      <c r="AJ18" s="94">
        <v>13693702</v>
      </c>
      <c r="AK18" s="94"/>
      <c r="AL18" s="94"/>
      <c r="AM18" s="94"/>
      <c r="AN18" s="94"/>
      <c r="AO18" s="94"/>
      <c r="AP18" s="94">
        <v>0</v>
      </c>
      <c r="AQ18" s="94"/>
      <c r="AR18" s="94"/>
      <c r="AS18" s="94"/>
      <c r="AT18" s="94"/>
      <c r="AU18" s="94"/>
      <c r="AV18" s="94">
        <v>0</v>
      </c>
      <c r="AW18" s="94"/>
      <c r="AX18" s="94"/>
      <c r="AY18" s="94"/>
      <c r="AZ18" s="94"/>
      <c r="BA18" s="94">
        <v>521564</v>
      </c>
      <c r="BB18" s="94"/>
      <c r="BC18" s="94"/>
      <c r="BD18" s="94"/>
      <c r="BE18" s="94"/>
      <c r="BF18" s="94">
        <v>0</v>
      </c>
      <c r="BG18" s="94"/>
      <c r="BH18" s="94"/>
      <c r="BI18" s="94"/>
      <c r="BJ18" s="94"/>
    </row>
    <row r="19" spans="2:62" ht="12.75" customHeight="1">
      <c r="B19" s="3"/>
      <c r="C19" s="3"/>
      <c r="D19" s="3"/>
      <c r="E19" s="3"/>
      <c r="F19" s="3"/>
      <c r="G19" s="3"/>
      <c r="H19" s="3"/>
      <c r="I19" s="7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2:6" ht="12" customHeight="1">
      <c r="B20" s="132" t="s">
        <v>5</v>
      </c>
      <c r="C20" s="132"/>
      <c r="D20" s="132"/>
      <c r="E20" s="5" t="s">
        <v>6</v>
      </c>
      <c r="F20" s="6" t="s">
        <v>7</v>
      </c>
    </row>
    <row r="21" ht="12" customHeight="1"/>
    <row r="22" ht="12" customHeight="1"/>
    <row r="23" ht="12" customHeight="1"/>
    <row r="24" spans="2:62" ht="18" customHeight="1">
      <c r="B24" s="113" t="s">
        <v>24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</row>
    <row r="25" spans="2:62" ht="12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4" t="s">
        <v>23</v>
      </c>
    </row>
    <row r="26" spans="2:62" ht="18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73"/>
      <c r="N26" s="77"/>
      <c r="O26" s="10"/>
      <c r="P26" s="10"/>
      <c r="Q26" s="10"/>
      <c r="R26" s="10"/>
      <c r="S26" s="10"/>
      <c r="T26" s="73"/>
      <c r="U26" s="105" t="s">
        <v>30</v>
      </c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</row>
    <row r="27" spans="2:62" ht="18" customHeight="1">
      <c r="B27" s="95" t="s">
        <v>8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7" t="s">
        <v>10</v>
      </c>
      <c r="O27" s="95"/>
      <c r="P27" s="95"/>
      <c r="Q27" s="95"/>
      <c r="R27" s="95"/>
      <c r="S27" s="95"/>
      <c r="T27" s="96"/>
      <c r="U27" s="112" t="s">
        <v>37</v>
      </c>
      <c r="V27" s="112"/>
      <c r="W27" s="112"/>
      <c r="X27" s="112"/>
      <c r="Y27" s="112"/>
      <c r="Z27" s="112"/>
      <c r="AA27" s="112"/>
      <c r="AB27" s="88" t="s">
        <v>38</v>
      </c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 t="s">
        <v>39</v>
      </c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8" t="s">
        <v>448</v>
      </c>
      <c r="BE27" s="89"/>
      <c r="BF27" s="89"/>
      <c r="BG27" s="89"/>
      <c r="BH27" s="89"/>
      <c r="BI27" s="89"/>
      <c r="BJ27" s="90"/>
    </row>
    <row r="28" spans="2:65" ht="18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74"/>
      <c r="N28" s="75"/>
      <c r="O28" s="3"/>
      <c r="P28" s="3"/>
      <c r="Q28" s="3"/>
      <c r="R28" s="3"/>
      <c r="S28" s="3"/>
      <c r="T28" s="74"/>
      <c r="U28" s="112"/>
      <c r="V28" s="112"/>
      <c r="W28" s="112"/>
      <c r="X28" s="112"/>
      <c r="Y28" s="112"/>
      <c r="Z28" s="112"/>
      <c r="AA28" s="112"/>
      <c r="AB28" s="88" t="s">
        <v>40</v>
      </c>
      <c r="AC28" s="88"/>
      <c r="AD28" s="88"/>
      <c r="AE28" s="88"/>
      <c r="AF28" s="88"/>
      <c r="AG28" s="88"/>
      <c r="AH28" s="88"/>
      <c r="AI28" s="88" t="s">
        <v>41</v>
      </c>
      <c r="AJ28" s="88"/>
      <c r="AK28" s="88"/>
      <c r="AL28" s="88"/>
      <c r="AM28" s="88"/>
      <c r="AN28" s="88"/>
      <c r="AO28" s="88"/>
      <c r="AP28" s="88" t="s">
        <v>40</v>
      </c>
      <c r="AQ28" s="88"/>
      <c r="AR28" s="88"/>
      <c r="AS28" s="88"/>
      <c r="AT28" s="88"/>
      <c r="AU28" s="88"/>
      <c r="AV28" s="88"/>
      <c r="AW28" s="88" t="s">
        <v>41</v>
      </c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90"/>
      <c r="BL28" s="11"/>
      <c r="BM28" s="11"/>
    </row>
    <row r="29" spans="13:62" ht="12.75" customHeight="1">
      <c r="M29" s="73"/>
      <c r="R29" s="100" t="s">
        <v>35</v>
      </c>
      <c r="S29" s="100"/>
      <c r="T29" s="100"/>
      <c r="Y29" s="100" t="s">
        <v>35</v>
      </c>
      <c r="Z29" s="100"/>
      <c r="AA29" s="100"/>
      <c r="AF29" s="100" t="s">
        <v>35</v>
      </c>
      <c r="AG29" s="100"/>
      <c r="AH29" s="100"/>
      <c r="AN29" s="101" t="s">
        <v>36</v>
      </c>
      <c r="AO29" s="101"/>
      <c r="AT29" s="100" t="s">
        <v>35</v>
      </c>
      <c r="AU29" s="100"/>
      <c r="AV29" s="100"/>
      <c r="BB29" s="101" t="s">
        <v>36</v>
      </c>
      <c r="BC29" s="101"/>
      <c r="BH29" s="100" t="s">
        <v>35</v>
      </c>
      <c r="BI29" s="100"/>
      <c r="BJ29" s="100"/>
    </row>
    <row r="30" ht="12.75" customHeight="1">
      <c r="M30" s="76"/>
    </row>
    <row r="31" spans="3:62" ht="12.75" customHeight="1">
      <c r="C31" s="98" t="s">
        <v>9</v>
      </c>
      <c r="D31" s="98"/>
      <c r="E31" s="98"/>
      <c r="F31" s="98"/>
      <c r="G31" s="103">
        <v>19</v>
      </c>
      <c r="H31" s="103"/>
      <c r="I31" s="98" t="s">
        <v>8</v>
      </c>
      <c r="J31" s="98"/>
      <c r="K31" s="98"/>
      <c r="L31" s="98"/>
      <c r="M31" s="76"/>
      <c r="N31" s="92">
        <v>128449986</v>
      </c>
      <c r="O31" s="92"/>
      <c r="P31" s="92"/>
      <c r="Q31" s="92"/>
      <c r="R31" s="92"/>
      <c r="S31" s="92"/>
      <c r="T31" s="92"/>
      <c r="U31" s="92">
        <v>120514532</v>
      </c>
      <c r="V31" s="92"/>
      <c r="W31" s="92"/>
      <c r="X31" s="92"/>
      <c r="Y31" s="92"/>
      <c r="Z31" s="92"/>
      <c r="AA31" s="92"/>
      <c r="AB31" s="92">
        <v>103469197</v>
      </c>
      <c r="AC31" s="92"/>
      <c r="AD31" s="92"/>
      <c r="AE31" s="92"/>
      <c r="AF31" s="92"/>
      <c r="AG31" s="92"/>
      <c r="AH31" s="92"/>
      <c r="AI31" s="92">
        <v>2788621</v>
      </c>
      <c r="AJ31" s="92"/>
      <c r="AK31" s="92"/>
      <c r="AL31" s="92"/>
      <c r="AM31" s="92"/>
      <c r="AN31" s="92"/>
      <c r="AO31" s="92"/>
      <c r="AP31" s="92">
        <v>16156545</v>
      </c>
      <c r="AQ31" s="92"/>
      <c r="AR31" s="92"/>
      <c r="AS31" s="92"/>
      <c r="AT31" s="92"/>
      <c r="AU31" s="92"/>
      <c r="AV31" s="92"/>
      <c r="AW31" s="92">
        <v>1141007</v>
      </c>
      <c r="AX31" s="92"/>
      <c r="AY31" s="92"/>
      <c r="AZ31" s="92"/>
      <c r="BA31" s="92"/>
      <c r="BB31" s="92"/>
      <c r="BC31" s="92"/>
      <c r="BD31" s="91">
        <v>836806</v>
      </c>
      <c r="BE31" s="91"/>
      <c r="BF31" s="91"/>
      <c r="BG31" s="91"/>
      <c r="BH31" s="91"/>
      <c r="BI31" s="91"/>
      <c r="BJ31" s="91"/>
    </row>
    <row r="32" ht="12.75" customHeight="1">
      <c r="M32" s="76"/>
    </row>
    <row r="33" spans="7:62" ht="12.75" customHeight="1">
      <c r="G33" s="103">
        <v>20</v>
      </c>
      <c r="H33" s="103"/>
      <c r="M33" s="76"/>
      <c r="N33" s="92">
        <v>121284276</v>
      </c>
      <c r="O33" s="91"/>
      <c r="P33" s="91"/>
      <c r="Q33" s="91"/>
      <c r="R33" s="91"/>
      <c r="S33" s="91"/>
      <c r="T33" s="91"/>
      <c r="U33" s="92">
        <v>111578592</v>
      </c>
      <c r="V33" s="92"/>
      <c r="W33" s="92"/>
      <c r="X33" s="92"/>
      <c r="Y33" s="92"/>
      <c r="Z33" s="92"/>
      <c r="AA33" s="92"/>
      <c r="AB33" s="92">
        <v>94396319</v>
      </c>
      <c r="AC33" s="92"/>
      <c r="AD33" s="92"/>
      <c r="AE33" s="92"/>
      <c r="AF33" s="92"/>
      <c r="AG33" s="92"/>
      <c r="AH33" s="92"/>
      <c r="AI33" s="92">
        <v>2806886</v>
      </c>
      <c r="AJ33" s="92"/>
      <c r="AK33" s="92"/>
      <c r="AL33" s="92"/>
      <c r="AM33" s="92"/>
      <c r="AN33" s="92"/>
      <c r="AO33" s="92"/>
      <c r="AP33" s="92">
        <v>15881826</v>
      </c>
      <c r="AQ33" s="92"/>
      <c r="AR33" s="92"/>
      <c r="AS33" s="92"/>
      <c r="AT33" s="92"/>
      <c r="AU33" s="92"/>
      <c r="AV33" s="92"/>
      <c r="AW33" s="92">
        <v>1151286</v>
      </c>
      <c r="AX33" s="92"/>
      <c r="AY33" s="92"/>
      <c r="AZ33" s="92"/>
      <c r="BA33" s="92"/>
      <c r="BB33" s="92"/>
      <c r="BC33" s="92"/>
      <c r="BD33" s="91">
        <v>1245563</v>
      </c>
      <c r="BE33" s="91"/>
      <c r="BF33" s="91"/>
      <c r="BG33" s="91"/>
      <c r="BH33" s="91"/>
      <c r="BI33" s="91"/>
      <c r="BJ33" s="91"/>
    </row>
    <row r="34" ht="12.75" customHeight="1">
      <c r="M34" s="76"/>
    </row>
    <row r="35" spans="7:62" ht="12.75" customHeight="1">
      <c r="G35" s="103">
        <v>21</v>
      </c>
      <c r="H35" s="103"/>
      <c r="M35" s="76"/>
      <c r="N35" s="92">
        <v>114213136</v>
      </c>
      <c r="O35" s="91"/>
      <c r="P35" s="91"/>
      <c r="Q35" s="91"/>
      <c r="R35" s="91"/>
      <c r="S35" s="91"/>
      <c r="T35" s="91"/>
      <c r="U35" s="92">
        <v>104726194</v>
      </c>
      <c r="V35" s="92"/>
      <c r="W35" s="92"/>
      <c r="X35" s="92"/>
      <c r="Y35" s="92"/>
      <c r="Z35" s="92"/>
      <c r="AA35" s="92"/>
      <c r="AB35" s="92">
        <v>88752163</v>
      </c>
      <c r="AC35" s="92"/>
      <c r="AD35" s="92"/>
      <c r="AE35" s="92"/>
      <c r="AF35" s="92"/>
      <c r="AG35" s="92"/>
      <c r="AH35" s="92"/>
      <c r="AI35" s="92">
        <v>2830525</v>
      </c>
      <c r="AJ35" s="92"/>
      <c r="AK35" s="92"/>
      <c r="AL35" s="92"/>
      <c r="AM35" s="92"/>
      <c r="AN35" s="92"/>
      <c r="AO35" s="92"/>
      <c r="AP35" s="92">
        <v>14675309</v>
      </c>
      <c r="AQ35" s="92"/>
      <c r="AR35" s="92"/>
      <c r="AS35" s="92"/>
      <c r="AT35" s="92"/>
      <c r="AU35" s="92"/>
      <c r="AV35" s="92"/>
      <c r="AW35" s="92">
        <v>1155706</v>
      </c>
      <c r="AX35" s="92"/>
      <c r="AY35" s="92"/>
      <c r="AZ35" s="92"/>
      <c r="BA35" s="92"/>
      <c r="BB35" s="92"/>
      <c r="BC35" s="92"/>
      <c r="BD35" s="91">
        <v>1243838</v>
      </c>
      <c r="BE35" s="91"/>
      <c r="BF35" s="91"/>
      <c r="BG35" s="91"/>
      <c r="BH35" s="91"/>
      <c r="BI35" s="91"/>
      <c r="BJ35" s="91"/>
    </row>
    <row r="36" ht="12.75" customHeight="1">
      <c r="M36" s="76"/>
    </row>
    <row r="37" spans="7:62" ht="12.75" customHeight="1">
      <c r="G37" s="103">
        <v>22</v>
      </c>
      <c r="H37" s="103"/>
      <c r="M37" s="76"/>
      <c r="N37" s="92">
        <v>110917219</v>
      </c>
      <c r="O37" s="91"/>
      <c r="P37" s="91"/>
      <c r="Q37" s="91"/>
      <c r="R37" s="91"/>
      <c r="S37" s="91"/>
      <c r="T37" s="91"/>
      <c r="U37" s="92">
        <v>102296290</v>
      </c>
      <c r="V37" s="92"/>
      <c r="W37" s="92"/>
      <c r="X37" s="92"/>
      <c r="Y37" s="92"/>
      <c r="Z37" s="92"/>
      <c r="AA37" s="92"/>
      <c r="AB37" s="92">
        <v>87872067</v>
      </c>
      <c r="AC37" s="92"/>
      <c r="AD37" s="92"/>
      <c r="AE37" s="92"/>
      <c r="AF37" s="92"/>
      <c r="AG37" s="92"/>
      <c r="AH37" s="92"/>
      <c r="AI37" s="92">
        <v>2860622</v>
      </c>
      <c r="AJ37" s="92"/>
      <c r="AK37" s="92"/>
      <c r="AL37" s="92"/>
      <c r="AM37" s="92"/>
      <c r="AN37" s="92"/>
      <c r="AO37" s="92"/>
      <c r="AP37" s="92">
        <v>13036996</v>
      </c>
      <c r="AQ37" s="92"/>
      <c r="AR37" s="92"/>
      <c r="AS37" s="92"/>
      <c r="AT37" s="92"/>
      <c r="AU37" s="92"/>
      <c r="AV37" s="92"/>
      <c r="AW37" s="92">
        <v>1164982</v>
      </c>
      <c r="AX37" s="92"/>
      <c r="AY37" s="92"/>
      <c r="AZ37" s="92"/>
      <c r="BA37" s="92"/>
      <c r="BB37" s="92"/>
      <c r="BC37" s="92"/>
      <c r="BD37" s="91">
        <v>1332343</v>
      </c>
      <c r="BE37" s="91"/>
      <c r="BF37" s="91"/>
      <c r="BG37" s="91"/>
      <c r="BH37" s="91"/>
      <c r="BI37" s="91"/>
      <c r="BJ37" s="91"/>
    </row>
    <row r="38" ht="12.75" customHeight="1">
      <c r="M38" s="76"/>
    </row>
    <row r="39" spans="7:62" ht="12.75" customHeight="1">
      <c r="G39" s="99">
        <v>23</v>
      </c>
      <c r="H39" s="99"/>
      <c r="I39" s="5"/>
      <c r="M39" s="76"/>
      <c r="N39" s="93">
        <f>SUM(U39,AG55,AQ55,BA55)</f>
        <v>108159313</v>
      </c>
      <c r="O39" s="94"/>
      <c r="P39" s="94"/>
      <c r="Q39" s="94"/>
      <c r="R39" s="94"/>
      <c r="S39" s="94"/>
      <c r="T39" s="94"/>
      <c r="U39" s="93">
        <f>SUM(AB39,AP39,BD39,N55,W55)</f>
        <v>99838370</v>
      </c>
      <c r="V39" s="93"/>
      <c r="W39" s="93"/>
      <c r="X39" s="93"/>
      <c r="Y39" s="93"/>
      <c r="Z39" s="93"/>
      <c r="AA39" s="93"/>
      <c r="AB39" s="93">
        <v>83231047</v>
      </c>
      <c r="AC39" s="93"/>
      <c r="AD39" s="93"/>
      <c r="AE39" s="93"/>
      <c r="AF39" s="93"/>
      <c r="AG39" s="93"/>
      <c r="AH39" s="93"/>
      <c r="AI39" s="93">
        <v>2893375</v>
      </c>
      <c r="AJ39" s="93"/>
      <c r="AK39" s="93"/>
      <c r="AL39" s="93"/>
      <c r="AM39" s="93"/>
      <c r="AN39" s="93"/>
      <c r="AO39" s="93"/>
      <c r="AP39" s="93">
        <v>15093516</v>
      </c>
      <c r="AQ39" s="93"/>
      <c r="AR39" s="93"/>
      <c r="AS39" s="93"/>
      <c r="AT39" s="93"/>
      <c r="AU39" s="93"/>
      <c r="AV39" s="93"/>
      <c r="AW39" s="93">
        <v>1167299</v>
      </c>
      <c r="AX39" s="93"/>
      <c r="AY39" s="93"/>
      <c r="AZ39" s="93"/>
      <c r="BA39" s="93"/>
      <c r="BB39" s="93"/>
      <c r="BC39" s="93"/>
      <c r="BD39" s="94">
        <v>1459023</v>
      </c>
      <c r="BE39" s="94"/>
      <c r="BF39" s="94"/>
      <c r="BG39" s="94"/>
      <c r="BH39" s="94"/>
      <c r="BI39" s="94"/>
      <c r="BJ39" s="94"/>
    </row>
    <row r="40" spans="2:62" ht="12.7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7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11"/>
      <c r="AS40" s="11"/>
      <c r="AT40" s="11"/>
      <c r="AU40" s="11"/>
      <c r="AV40" s="11"/>
      <c r="AW40" s="11"/>
      <c r="AX40" s="11"/>
      <c r="AY40" s="11"/>
      <c r="AZ40" s="11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2:62" ht="18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73"/>
      <c r="N41" s="88" t="s">
        <v>30</v>
      </c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8" t="s">
        <v>32</v>
      </c>
      <c r="AH41" s="88"/>
      <c r="AI41" s="88"/>
      <c r="AJ41" s="88"/>
      <c r="AK41" s="88"/>
      <c r="AL41" s="88"/>
      <c r="AM41" s="88"/>
      <c r="AN41" s="88"/>
      <c r="AO41" s="88"/>
      <c r="AP41" s="88"/>
      <c r="AQ41" s="88" t="s">
        <v>33</v>
      </c>
      <c r="AR41" s="88"/>
      <c r="AS41" s="88"/>
      <c r="AT41" s="88"/>
      <c r="AU41" s="88"/>
      <c r="AV41" s="88"/>
      <c r="AW41" s="88"/>
      <c r="AX41" s="88"/>
      <c r="AY41" s="88"/>
      <c r="AZ41" s="88"/>
      <c r="BA41" s="88" t="s">
        <v>34</v>
      </c>
      <c r="BB41" s="88"/>
      <c r="BC41" s="88"/>
      <c r="BD41" s="88"/>
      <c r="BE41" s="88"/>
      <c r="BF41" s="88"/>
      <c r="BG41" s="88"/>
      <c r="BH41" s="88"/>
      <c r="BI41" s="88"/>
      <c r="BJ41" s="105"/>
    </row>
    <row r="42" spans="2:62" ht="18" customHeight="1">
      <c r="B42" s="95" t="s">
        <v>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6"/>
      <c r="N42" s="88" t="s">
        <v>31</v>
      </c>
      <c r="O42" s="89"/>
      <c r="P42" s="89"/>
      <c r="Q42" s="89"/>
      <c r="R42" s="89"/>
      <c r="S42" s="89"/>
      <c r="T42" s="89"/>
      <c r="U42" s="89"/>
      <c r="V42" s="89"/>
      <c r="W42" s="107" t="s">
        <v>195</v>
      </c>
      <c r="X42" s="89"/>
      <c r="Y42" s="89"/>
      <c r="Z42" s="89"/>
      <c r="AA42" s="89"/>
      <c r="AB42" s="89"/>
      <c r="AC42" s="89"/>
      <c r="AD42" s="89"/>
      <c r="AE42" s="89"/>
      <c r="AF42" s="89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105"/>
    </row>
    <row r="43" spans="2:62" ht="18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74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105"/>
    </row>
    <row r="44" spans="13:62" ht="12.75" customHeight="1">
      <c r="M44" s="73"/>
      <c r="N44" s="34"/>
      <c r="O44" s="34"/>
      <c r="P44" s="34"/>
      <c r="Q44" s="34"/>
      <c r="R44" s="30"/>
      <c r="S44" s="30"/>
      <c r="T44" s="100" t="s">
        <v>35</v>
      </c>
      <c r="U44" s="100"/>
      <c r="V44" s="100"/>
      <c r="W44" s="34"/>
      <c r="X44" s="34"/>
      <c r="Y44" s="30"/>
      <c r="Z44" s="30"/>
      <c r="AA44" s="30"/>
      <c r="AB44" s="34"/>
      <c r="AC44" s="34"/>
      <c r="AD44" s="100" t="s">
        <v>35</v>
      </c>
      <c r="AE44" s="100"/>
      <c r="AF44" s="100"/>
      <c r="AG44" s="30"/>
      <c r="AH44" s="30"/>
      <c r="AI44" s="34"/>
      <c r="AJ44" s="34"/>
      <c r="AK44" s="34"/>
      <c r="AL44" s="34"/>
      <c r="AM44" s="34"/>
      <c r="AN44" s="100" t="s">
        <v>35</v>
      </c>
      <c r="AO44" s="100"/>
      <c r="AP44" s="100"/>
      <c r="AQ44" s="30"/>
      <c r="AR44" s="34"/>
      <c r="AS44" s="34"/>
      <c r="AT44" s="34"/>
      <c r="AU44" s="34"/>
      <c r="AV44" s="34"/>
      <c r="AW44" s="34"/>
      <c r="AX44" s="100" t="s">
        <v>35</v>
      </c>
      <c r="AY44" s="100"/>
      <c r="AZ44" s="100"/>
      <c r="BA44" s="34"/>
      <c r="BB44" s="34"/>
      <c r="BC44" s="34"/>
      <c r="BD44" s="34"/>
      <c r="BE44" s="34"/>
      <c r="BF44" s="34"/>
      <c r="BG44" s="34"/>
      <c r="BH44" s="100" t="s">
        <v>35</v>
      </c>
      <c r="BI44" s="100"/>
      <c r="BJ44" s="100"/>
    </row>
    <row r="45" spans="13:62" ht="12.75" customHeight="1">
      <c r="M45" s="76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3:62" ht="12.75" customHeight="1">
      <c r="M46" s="76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3:62" ht="12.75" customHeight="1">
      <c r="C47" s="98" t="s">
        <v>9</v>
      </c>
      <c r="D47" s="98"/>
      <c r="E47" s="98"/>
      <c r="F47" s="98"/>
      <c r="G47" s="106">
        <v>19</v>
      </c>
      <c r="H47" s="106"/>
      <c r="I47" s="98" t="s">
        <v>8</v>
      </c>
      <c r="J47" s="98"/>
      <c r="K47" s="98"/>
      <c r="L47" s="98"/>
      <c r="M47" s="76"/>
      <c r="N47" s="92">
        <v>4250</v>
      </c>
      <c r="O47" s="104"/>
      <c r="P47" s="104"/>
      <c r="Q47" s="104"/>
      <c r="R47" s="104"/>
      <c r="S47" s="104"/>
      <c r="T47" s="104"/>
      <c r="U47" s="104"/>
      <c r="V47" s="104"/>
      <c r="W47" s="92">
        <v>47734</v>
      </c>
      <c r="X47" s="104"/>
      <c r="Y47" s="104"/>
      <c r="Z47" s="104"/>
      <c r="AA47" s="104"/>
      <c r="AB47" s="104"/>
      <c r="AC47" s="104"/>
      <c r="AD47" s="104"/>
      <c r="AE47" s="104"/>
      <c r="AF47" s="104"/>
      <c r="AG47" s="92">
        <v>598783</v>
      </c>
      <c r="AH47" s="104"/>
      <c r="AI47" s="104"/>
      <c r="AJ47" s="104"/>
      <c r="AK47" s="104"/>
      <c r="AL47" s="104"/>
      <c r="AM47" s="104"/>
      <c r="AN47" s="104"/>
      <c r="AO47" s="104"/>
      <c r="AP47" s="104"/>
      <c r="AQ47" s="92">
        <v>521549</v>
      </c>
      <c r="AR47" s="104"/>
      <c r="AS47" s="104"/>
      <c r="AT47" s="104"/>
      <c r="AU47" s="104"/>
      <c r="AV47" s="104"/>
      <c r="AW47" s="104"/>
      <c r="AX47" s="104"/>
      <c r="AY47" s="104"/>
      <c r="AZ47" s="104"/>
      <c r="BA47" s="92">
        <v>6815122</v>
      </c>
      <c r="BB47" s="104"/>
      <c r="BC47" s="104"/>
      <c r="BD47" s="104"/>
      <c r="BE47" s="104"/>
      <c r="BF47" s="104"/>
      <c r="BG47" s="104"/>
      <c r="BH47" s="104"/>
      <c r="BI47" s="104"/>
      <c r="BJ47" s="104"/>
    </row>
    <row r="48" spans="13:62" ht="12.75" customHeight="1">
      <c r="M48" s="76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</row>
    <row r="49" spans="7:62" ht="12.75" customHeight="1">
      <c r="G49" s="106">
        <v>20</v>
      </c>
      <c r="H49" s="106"/>
      <c r="M49" s="76"/>
      <c r="N49" s="92">
        <v>4250</v>
      </c>
      <c r="O49" s="104"/>
      <c r="P49" s="104"/>
      <c r="Q49" s="104"/>
      <c r="R49" s="104"/>
      <c r="S49" s="104"/>
      <c r="T49" s="104"/>
      <c r="U49" s="104"/>
      <c r="V49" s="104"/>
      <c r="W49" s="92">
        <v>50634</v>
      </c>
      <c r="X49" s="104"/>
      <c r="Y49" s="104"/>
      <c r="Z49" s="104"/>
      <c r="AA49" s="104"/>
      <c r="AB49" s="104"/>
      <c r="AC49" s="104"/>
      <c r="AD49" s="104"/>
      <c r="AE49" s="104"/>
      <c r="AF49" s="104"/>
      <c r="AG49" s="92">
        <v>610704</v>
      </c>
      <c r="AH49" s="104"/>
      <c r="AI49" s="104"/>
      <c r="AJ49" s="104"/>
      <c r="AK49" s="104"/>
      <c r="AL49" s="104"/>
      <c r="AM49" s="104"/>
      <c r="AN49" s="104"/>
      <c r="AO49" s="104"/>
      <c r="AP49" s="104"/>
      <c r="AQ49" s="92">
        <v>563121</v>
      </c>
      <c r="AR49" s="104"/>
      <c r="AS49" s="104"/>
      <c r="AT49" s="104"/>
      <c r="AU49" s="104"/>
      <c r="AV49" s="104"/>
      <c r="AW49" s="104"/>
      <c r="AX49" s="104"/>
      <c r="AY49" s="104"/>
      <c r="AZ49" s="104"/>
      <c r="BA49" s="92">
        <v>8531859</v>
      </c>
      <c r="BB49" s="104"/>
      <c r="BC49" s="104"/>
      <c r="BD49" s="104"/>
      <c r="BE49" s="104"/>
      <c r="BF49" s="104"/>
      <c r="BG49" s="104"/>
      <c r="BH49" s="104"/>
      <c r="BI49" s="104"/>
      <c r="BJ49" s="104"/>
    </row>
    <row r="50" spans="13:62" ht="12.75" customHeight="1">
      <c r="M50" s="76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</row>
    <row r="51" spans="7:62" ht="12.75" customHeight="1">
      <c r="G51" s="106">
        <v>21</v>
      </c>
      <c r="H51" s="106"/>
      <c r="M51" s="76"/>
      <c r="N51" s="92">
        <v>4250</v>
      </c>
      <c r="O51" s="104"/>
      <c r="P51" s="104"/>
      <c r="Q51" s="104"/>
      <c r="R51" s="104"/>
      <c r="S51" s="104"/>
      <c r="T51" s="104"/>
      <c r="U51" s="104"/>
      <c r="V51" s="104"/>
      <c r="W51" s="92">
        <v>50634</v>
      </c>
      <c r="X51" s="104"/>
      <c r="Y51" s="104"/>
      <c r="Z51" s="104"/>
      <c r="AA51" s="104"/>
      <c r="AB51" s="104"/>
      <c r="AC51" s="104"/>
      <c r="AD51" s="104"/>
      <c r="AE51" s="104"/>
      <c r="AF51" s="104"/>
      <c r="AG51" s="92">
        <v>623058</v>
      </c>
      <c r="AH51" s="104"/>
      <c r="AI51" s="104"/>
      <c r="AJ51" s="104"/>
      <c r="AK51" s="104"/>
      <c r="AL51" s="104"/>
      <c r="AM51" s="104"/>
      <c r="AN51" s="104"/>
      <c r="AO51" s="104"/>
      <c r="AP51" s="104"/>
      <c r="AQ51" s="92">
        <v>493761</v>
      </c>
      <c r="AR51" s="104"/>
      <c r="AS51" s="104"/>
      <c r="AT51" s="104"/>
      <c r="AU51" s="104"/>
      <c r="AV51" s="104"/>
      <c r="AW51" s="104"/>
      <c r="AX51" s="104"/>
      <c r="AY51" s="104"/>
      <c r="AZ51" s="104"/>
      <c r="BA51" s="92">
        <v>8370123</v>
      </c>
      <c r="BB51" s="104"/>
      <c r="BC51" s="104"/>
      <c r="BD51" s="104"/>
      <c r="BE51" s="104"/>
      <c r="BF51" s="104"/>
      <c r="BG51" s="104"/>
      <c r="BH51" s="104"/>
      <c r="BI51" s="104"/>
      <c r="BJ51" s="104"/>
    </row>
    <row r="52" spans="13:62" ht="12.75" customHeight="1">
      <c r="M52" s="76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</row>
    <row r="53" spans="7:62" ht="12.75" customHeight="1">
      <c r="G53" s="106">
        <v>22</v>
      </c>
      <c r="H53" s="106"/>
      <c r="M53" s="76"/>
      <c r="N53" s="92">
        <v>4250</v>
      </c>
      <c r="O53" s="104"/>
      <c r="P53" s="104"/>
      <c r="Q53" s="104"/>
      <c r="R53" s="104"/>
      <c r="S53" s="104"/>
      <c r="T53" s="104"/>
      <c r="U53" s="104"/>
      <c r="V53" s="104"/>
      <c r="W53" s="92">
        <v>50634</v>
      </c>
      <c r="X53" s="104"/>
      <c r="Y53" s="104"/>
      <c r="Z53" s="104"/>
      <c r="AA53" s="104"/>
      <c r="AB53" s="104"/>
      <c r="AC53" s="104"/>
      <c r="AD53" s="104"/>
      <c r="AE53" s="104"/>
      <c r="AF53" s="104"/>
      <c r="AG53" s="92">
        <v>615616</v>
      </c>
      <c r="AH53" s="104"/>
      <c r="AI53" s="104"/>
      <c r="AJ53" s="104"/>
      <c r="AK53" s="104"/>
      <c r="AL53" s="104"/>
      <c r="AM53" s="104"/>
      <c r="AN53" s="104"/>
      <c r="AO53" s="104"/>
      <c r="AP53" s="104"/>
      <c r="AQ53" s="92">
        <v>380213</v>
      </c>
      <c r="AR53" s="104"/>
      <c r="AS53" s="104"/>
      <c r="AT53" s="104"/>
      <c r="AU53" s="104"/>
      <c r="AV53" s="104"/>
      <c r="AW53" s="104"/>
      <c r="AX53" s="104"/>
      <c r="AY53" s="104"/>
      <c r="AZ53" s="104"/>
      <c r="BA53" s="92">
        <v>7625100</v>
      </c>
      <c r="BB53" s="104"/>
      <c r="BC53" s="104"/>
      <c r="BD53" s="104"/>
      <c r="BE53" s="104"/>
      <c r="BF53" s="104"/>
      <c r="BG53" s="104"/>
      <c r="BH53" s="104"/>
      <c r="BI53" s="104"/>
      <c r="BJ53" s="104"/>
    </row>
    <row r="54" spans="13:62" ht="12.75" customHeight="1">
      <c r="M54" s="76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</row>
    <row r="55" spans="7:62" ht="12.75" customHeight="1">
      <c r="G55" s="110">
        <v>23</v>
      </c>
      <c r="H55" s="110"/>
      <c r="M55" s="76"/>
      <c r="N55" s="93">
        <v>4250</v>
      </c>
      <c r="O55" s="102"/>
      <c r="P55" s="102"/>
      <c r="Q55" s="102"/>
      <c r="R55" s="102"/>
      <c r="S55" s="102"/>
      <c r="T55" s="102"/>
      <c r="U55" s="102"/>
      <c r="V55" s="102"/>
      <c r="W55" s="93">
        <v>50534</v>
      </c>
      <c r="X55" s="102"/>
      <c r="Y55" s="102"/>
      <c r="Z55" s="102"/>
      <c r="AA55" s="102"/>
      <c r="AB55" s="102"/>
      <c r="AC55" s="102"/>
      <c r="AD55" s="102"/>
      <c r="AE55" s="102"/>
      <c r="AF55" s="102"/>
      <c r="AG55" s="93">
        <v>614458</v>
      </c>
      <c r="AH55" s="102"/>
      <c r="AI55" s="102"/>
      <c r="AJ55" s="102"/>
      <c r="AK55" s="102"/>
      <c r="AL55" s="102"/>
      <c r="AM55" s="102"/>
      <c r="AN55" s="102"/>
      <c r="AO55" s="102"/>
      <c r="AP55" s="102"/>
      <c r="AQ55" s="93">
        <v>379133</v>
      </c>
      <c r="AR55" s="102"/>
      <c r="AS55" s="102"/>
      <c r="AT55" s="102"/>
      <c r="AU55" s="102"/>
      <c r="AV55" s="102"/>
      <c r="AW55" s="102"/>
      <c r="AX55" s="102"/>
      <c r="AY55" s="102"/>
      <c r="AZ55" s="102"/>
      <c r="BA55" s="93">
        <v>7327352</v>
      </c>
      <c r="BB55" s="102"/>
      <c r="BC55" s="102"/>
      <c r="BD55" s="102"/>
      <c r="BE55" s="102"/>
      <c r="BF55" s="102"/>
      <c r="BG55" s="102"/>
      <c r="BH55" s="102"/>
      <c r="BI55" s="102"/>
      <c r="BJ55" s="102"/>
    </row>
    <row r="56" spans="2:62" ht="12.7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7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3:8" ht="12" customHeight="1">
      <c r="C57" s="114" t="s">
        <v>25</v>
      </c>
      <c r="D57" s="114"/>
      <c r="E57" s="5" t="s">
        <v>6</v>
      </c>
      <c r="F57" s="115">
        <v>-1</v>
      </c>
      <c r="G57" s="115"/>
      <c r="H57" s="6" t="s">
        <v>194</v>
      </c>
    </row>
    <row r="58" spans="6:8" ht="12" customHeight="1">
      <c r="F58" s="108">
        <v>-2</v>
      </c>
      <c r="G58" s="108"/>
      <c r="H58" s="6" t="s">
        <v>26</v>
      </c>
    </row>
    <row r="59" spans="6:8" ht="12" customHeight="1">
      <c r="F59" s="108">
        <v>-3</v>
      </c>
      <c r="G59" s="108"/>
      <c r="H59" s="6" t="s">
        <v>27</v>
      </c>
    </row>
    <row r="60" spans="2:6" ht="12" customHeight="1">
      <c r="B60" s="109" t="s">
        <v>5</v>
      </c>
      <c r="C60" s="109"/>
      <c r="D60" s="109"/>
      <c r="E60" s="5" t="s">
        <v>29</v>
      </c>
      <c r="F60" s="6" t="s">
        <v>28</v>
      </c>
    </row>
  </sheetData>
  <sheetProtection/>
  <mergeCells count="179">
    <mergeCell ref="AQ55:AZ55"/>
    <mergeCell ref="AQ47:AZ47"/>
    <mergeCell ref="AG49:AP49"/>
    <mergeCell ref="AQ49:AZ49"/>
    <mergeCell ref="AG51:AP51"/>
    <mergeCell ref="AQ51:AZ51"/>
    <mergeCell ref="AG53:AP53"/>
    <mergeCell ref="AQ53:AZ53"/>
    <mergeCell ref="AD44:AF44"/>
    <mergeCell ref="AN44:AP44"/>
    <mergeCell ref="N55:V55"/>
    <mergeCell ref="W47:AF47"/>
    <mergeCell ref="W49:AF49"/>
    <mergeCell ref="W51:AF51"/>
    <mergeCell ref="W53:AF53"/>
    <mergeCell ref="W55:AF55"/>
    <mergeCell ref="AG55:AP55"/>
    <mergeCell ref="B3:BJ3"/>
    <mergeCell ref="B20:D20"/>
    <mergeCell ref="B6:I7"/>
    <mergeCell ref="B10:D10"/>
    <mergeCell ref="G10:I10"/>
    <mergeCell ref="E10:F10"/>
    <mergeCell ref="E12:F12"/>
    <mergeCell ref="E14:F14"/>
    <mergeCell ref="E16:F16"/>
    <mergeCell ref="E18:F18"/>
    <mergeCell ref="J5:P8"/>
    <mergeCell ref="Q5:W8"/>
    <mergeCell ref="X5:BJ5"/>
    <mergeCell ref="X6:AC6"/>
    <mergeCell ref="X7:AC7"/>
    <mergeCell ref="X8:AC8"/>
    <mergeCell ref="AD6:AI8"/>
    <mergeCell ref="AJ6:AO8"/>
    <mergeCell ref="AP6:AU8"/>
    <mergeCell ref="AV7:AZ7"/>
    <mergeCell ref="BA6:BE6"/>
    <mergeCell ref="BA7:BE7"/>
    <mergeCell ref="BA8:BE8"/>
    <mergeCell ref="BF6:BJ8"/>
    <mergeCell ref="X10:AC10"/>
    <mergeCell ref="X12:AC12"/>
    <mergeCell ref="AV10:AZ10"/>
    <mergeCell ref="BA10:BE10"/>
    <mergeCell ref="BF10:BJ10"/>
    <mergeCell ref="AD10:AI10"/>
    <mergeCell ref="AJ10:AO10"/>
    <mergeCell ref="AP10:AU10"/>
    <mergeCell ref="AD12:AI12"/>
    <mergeCell ref="AJ12:AO12"/>
    <mergeCell ref="AP12:AU12"/>
    <mergeCell ref="BA14:BE14"/>
    <mergeCell ref="AV12:AZ12"/>
    <mergeCell ref="AD14:AI14"/>
    <mergeCell ref="AJ18:AO18"/>
    <mergeCell ref="AP18:AU18"/>
    <mergeCell ref="AV14:AZ14"/>
    <mergeCell ref="BA12:BE12"/>
    <mergeCell ref="AJ14:AO14"/>
    <mergeCell ref="AP14:AU14"/>
    <mergeCell ref="AV18:AZ18"/>
    <mergeCell ref="BA18:BE18"/>
    <mergeCell ref="AP16:AU16"/>
    <mergeCell ref="B24:BJ24"/>
    <mergeCell ref="C57:D57"/>
    <mergeCell ref="F57:G57"/>
    <mergeCell ref="C47:F47"/>
    <mergeCell ref="I47:L47"/>
    <mergeCell ref="BF14:BJ14"/>
    <mergeCell ref="J18:P18"/>
    <mergeCell ref="AX44:AZ44"/>
    <mergeCell ref="BH44:BJ44"/>
    <mergeCell ref="AD18:AI18"/>
    <mergeCell ref="U26:BJ26"/>
    <mergeCell ref="U27:AA28"/>
    <mergeCell ref="X18:AC18"/>
    <mergeCell ref="Q18:W18"/>
    <mergeCell ref="J10:P10"/>
    <mergeCell ref="Q10:W10"/>
    <mergeCell ref="J12:P12"/>
    <mergeCell ref="Q12:W12"/>
    <mergeCell ref="X14:AC14"/>
    <mergeCell ref="BF12:BJ12"/>
    <mergeCell ref="J14:P14"/>
    <mergeCell ref="Q14:W14"/>
    <mergeCell ref="J16:P16"/>
    <mergeCell ref="Q16:W16"/>
    <mergeCell ref="AD16:AI16"/>
    <mergeCell ref="AJ16:AO16"/>
    <mergeCell ref="B60:D60"/>
    <mergeCell ref="B42:M42"/>
    <mergeCell ref="G53:H53"/>
    <mergeCell ref="G55:H55"/>
    <mergeCell ref="N47:V47"/>
    <mergeCell ref="N49:V49"/>
    <mergeCell ref="N51:V51"/>
    <mergeCell ref="N42:V43"/>
    <mergeCell ref="T44:V44"/>
    <mergeCell ref="BA53:BJ53"/>
    <mergeCell ref="BA47:BJ47"/>
    <mergeCell ref="N53:V53"/>
    <mergeCell ref="BF16:BJ16"/>
    <mergeCell ref="F58:G58"/>
    <mergeCell ref="F59:G59"/>
    <mergeCell ref="X16:AC16"/>
    <mergeCell ref="AV16:AZ16"/>
    <mergeCell ref="BA16:BE16"/>
    <mergeCell ref="BF18:BJ18"/>
    <mergeCell ref="G31:H31"/>
    <mergeCell ref="AP31:AV31"/>
    <mergeCell ref="AW31:BC31"/>
    <mergeCell ref="G47:H47"/>
    <mergeCell ref="G49:H49"/>
    <mergeCell ref="G51:H51"/>
    <mergeCell ref="AG47:AP47"/>
    <mergeCell ref="W42:AF43"/>
    <mergeCell ref="N41:AF41"/>
    <mergeCell ref="AG41:AP43"/>
    <mergeCell ref="BH29:BJ29"/>
    <mergeCell ref="BB29:BC29"/>
    <mergeCell ref="N31:T31"/>
    <mergeCell ref="AP28:AV28"/>
    <mergeCell ref="BA51:BJ51"/>
    <mergeCell ref="BA49:BJ49"/>
    <mergeCell ref="U33:AA33"/>
    <mergeCell ref="AB33:AH33"/>
    <mergeCell ref="AQ41:AZ43"/>
    <mergeCell ref="BA41:BJ43"/>
    <mergeCell ref="G39:H39"/>
    <mergeCell ref="R29:T29"/>
    <mergeCell ref="Y29:AA29"/>
    <mergeCell ref="AF29:AH29"/>
    <mergeCell ref="AN29:AO29"/>
    <mergeCell ref="BA55:BJ55"/>
    <mergeCell ref="G33:H33"/>
    <mergeCell ref="G35:H35"/>
    <mergeCell ref="G37:H37"/>
    <mergeCell ref="AT29:AV29"/>
    <mergeCell ref="AI35:AO35"/>
    <mergeCell ref="AB27:AO27"/>
    <mergeCell ref="B27:M27"/>
    <mergeCell ref="N27:T27"/>
    <mergeCell ref="N35:T35"/>
    <mergeCell ref="N37:T37"/>
    <mergeCell ref="AB28:AH28"/>
    <mergeCell ref="AI28:AO28"/>
    <mergeCell ref="C31:F31"/>
    <mergeCell ref="I31:L31"/>
    <mergeCell ref="N33:T33"/>
    <mergeCell ref="N39:T39"/>
    <mergeCell ref="U39:AA39"/>
    <mergeCell ref="U37:AA37"/>
    <mergeCell ref="AW35:BC35"/>
    <mergeCell ref="U31:AA31"/>
    <mergeCell ref="AB31:AH31"/>
    <mergeCell ref="AI31:AO31"/>
    <mergeCell ref="U35:AA35"/>
    <mergeCell ref="AB35:AH35"/>
    <mergeCell ref="BD35:BJ35"/>
    <mergeCell ref="AI37:AO37"/>
    <mergeCell ref="AP37:AV37"/>
    <mergeCell ref="AW37:BC37"/>
    <mergeCell ref="BD37:BJ37"/>
    <mergeCell ref="AB39:AH39"/>
    <mergeCell ref="AI39:AO39"/>
    <mergeCell ref="AP39:AV39"/>
    <mergeCell ref="AW39:BC39"/>
    <mergeCell ref="BD39:BJ39"/>
    <mergeCell ref="BD27:BJ28"/>
    <mergeCell ref="AW28:BC28"/>
    <mergeCell ref="AP27:BC27"/>
    <mergeCell ref="BD31:BJ31"/>
    <mergeCell ref="AP35:AV35"/>
    <mergeCell ref="AB37:AH37"/>
    <mergeCell ref="AI33:AO33"/>
    <mergeCell ref="AP33:AV33"/>
    <mergeCell ref="AW33:BC33"/>
    <mergeCell ref="BD33:BJ33"/>
  </mergeCells>
  <printOptions horizontalCentered="1"/>
  <pageMargins left="0.4724409448818898" right="0.3937007874015748" top="0.7086614173228347" bottom="0.3937007874015748" header="0" footer="0"/>
  <pageSetup fitToHeight="0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5"/>
  <sheetViews>
    <sheetView zoomScalePageLayoutView="0" workbookViewId="0" topLeftCell="A19">
      <selection activeCell="D35" sqref="D35"/>
    </sheetView>
  </sheetViews>
  <sheetFormatPr defaultColWidth="9.140625" defaultRowHeight="15"/>
  <cols>
    <col min="1" max="21" width="1.57421875" style="0" customWidth="1"/>
    <col min="22" max="24" width="20.421875" style="0" customWidth="1"/>
    <col min="25" max="25" width="1.57421875" style="0" customWidth="1"/>
    <col min="26" max="26" width="11.140625" style="0" customWidth="1"/>
  </cols>
  <sheetData>
    <row r="1" ht="10.5" customHeight="1">
      <c r="A1" s="12" t="s">
        <v>42</v>
      </c>
    </row>
    <row r="2" ht="9" customHeight="1"/>
    <row r="3" spans="2:24" ht="15" customHeight="1">
      <c r="B3" s="134" t="s">
        <v>43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2:24" ht="9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18" customHeight="1">
      <c r="B5" s="135" t="s">
        <v>44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 t="s">
        <v>45</v>
      </c>
      <c r="W5" s="88"/>
      <c r="X5" s="105"/>
    </row>
    <row r="6" spans="2:26" ht="18" customHeight="1">
      <c r="B6" s="135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78" t="s">
        <v>46</v>
      </c>
      <c r="W6" s="78" t="s">
        <v>47</v>
      </c>
      <c r="X6" s="79" t="s">
        <v>48</v>
      </c>
      <c r="Z6" s="27" t="s">
        <v>53</v>
      </c>
    </row>
    <row r="7" spans="21:26" ht="12" customHeight="1">
      <c r="U7" s="73"/>
      <c r="V7" s="2" t="s">
        <v>49</v>
      </c>
      <c r="W7" s="2" t="s">
        <v>50</v>
      </c>
      <c r="X7" s="2" t="s">
        <v>51</v>
      </c>
      <c r="Z7" s="16" t="s">
        <v>54</v>
      </c>
    </row>
    <row r="8" spans="21:26" ht="6.75" customHeight="1">
      <c r="U8" s="76"/>
      <c r="Z8" s="17"/>
    </row>
    <row r="9" spans="3:26" ht="10.5" customHeight="1">
      <c r="C9" s="136" t="s">
        <v>52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76"/>
      <c r="V9" s="8">
        <v>227563843</v>
      </c>
      <c r="W9" s="13">
        <v>100</v>
      </c>
      <c r="X9" s="20">
        <f>SUM(V9/Z9-1)*100</f>
        <v>-2.0885165787338345</v>
      </c>
      <c r="Z9" s="18">
        <v>232417930</v>
      </c>
    </row>
    <row r="10" spans="21:26" ht="7.5" customHeight="1">
      <c r="U10" s="76"/>
      <c r="X10" s="20"/>
      <c r="Z10" s="17"/>
    </row>
    <row r="11" spans="3:26" ht="10.5" customHeight="1">
      <c r="C11" s="133" t="s">
        <v>55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76"/>
      <c r="V11" s="7">
        <v>60428847</v>
      </c>
      <c r="W11" s="14">
        <f>ROUND(V11/V$9*100,1)</f>
        <v>26.6</v>
      </c>
      <c r="X11" s="31">
        <f>SUM(V11/Z11-1)*100</f>
        <v>0.33985356677292966</v>
      </c>
      <c r="Z11" s="18">
        <v>60224173</v>
      </c>
    </row>
    <row r="12" spans="4:26" ht="10.5" customHeight="1">
      <c r="D12" s="133" t="s">
        <v>56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76"/>
      <c r="V12" s="7">
        <v>56753436</v>
      </c>
      <c r="W12" s="14">
        <f aca="true" t="shared" si="0" ref="W12:W73">ROUND(V12/V$9*100,1)</f>
        <v>24.9</v>
      </c>
      <c r="X12" s="31">
        <f>SUM(V12/Z12-1)*100</f>
        <v>-0.12355947516005106</v>
      </c>
      <c r="Z12" s="19">
        <v>56823647</v>
      </c>
    </row>
    <row r="13" spans="4:26" ht="10.5" customHeight="1">
      <c r="D13" s="133" t="s">
        <v>57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76"/>
      <c r="V13" s="7">
        <v>234189</v>
      </c>
      <c r="W13" s="14">
        <f t="shared" si="0"/>
        <v>0.1</v>
      </c>
      <c r="X13" s="31">
        <f>SUM(V13/Z13-1)*100</f>
        <v>-1.699973555966905</v>
      </c>
      <c r="Z13" s="19">
        <v>238239</v>
      </c>
    </row>
    <row r="14" spans="4:26" ht="10.5" customHeight="1">
      <c r="D14" s="133" t="s">
        <v>58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76"/>
      <c r="V14" s="7">
        <v>3419756</v>
      </c>
      <c r="W14" s="14">
        <f t="shared" si="0"/>
        <v>1.5</v>
      </c>
      <c r="X14" s="31">
        <f>SUM(V14/Z14-1)*100</f>
        <v>9.017611107073131</v>
      </c>
      <c r="Z14" s="19">
        <v>3136884</v>
      </c>
    </row>
    <row r="15" spans="4:26" ht="10.5" customHeight="1">
      <c r="D15" s="133" t="s">
        <v>59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76"/>
      <c r="V15" s="7">
        <v>21466</v>
      </c>
      <c r="W15" s="14">
        <f t="shared" si="0"/>
        <v>0</v>
      </c>
      <c r="X15" s="31">
        <f>SUM(V15/Z15-1)*100</f>
        <v>-15.498169507538485</v>
      </c>
      <c r="Z15" s="19">
        <v>25403</v>
      </c>
    </row>
    <row r="16" spans="21:26" ht="7.5" customHeight="1">
      <c r="U16" s="76"/>
      <c r="W16" s="14"/>
      <c r="X16" s="31"/>
      <c r="Z16" s="17"/>
    </row>
    <row r="17" spans="3:26" ht="10.5" customHeight="1">
      <c r="C17" s="133" t="s">
        <v>60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76"/>
      <c r="V17" s="7">
        <v>1140000</v>
      </c>
      <c r="W17" s="14">
        <f t="shared" si="0"/>
        <v>0.5</v>
      </c>
      <c r="X17" s="31">
        <f>SUM(V17/Z17-1)*100</f>
        <v>0.8849557522123908</v>
      </c>
      <c r="Z17" s="18">
        <v>1130000</v>
      </c>
    </row>
    <row r="18" spans="4:26" ht="10.5" customHeight="1">
      <c r="D18" s="133" t="s">
        <v>61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76"/>
      <c r="V18" s="7">
        <v>810000</v>
      </c>
      <c r="W18" s="14">
        <f t="shared" si="0"/>
        <v>0.4</v>
      </c>
      <c r="X18" s="31">
        <f>SUM(V18/Z18-1)*100</f>
        <v>-0.6134969325153339</v>
      </c>
      <c r="Z18" s="19">
        <v>815000</v>
      </c>
    </row>
    <row r="19" spans="4:26" ht="10.5" customHeight="1">
      <c r="D19" s="133" t="s">
        <v>62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76"/>
      <c r="V19" s="7">
        <v>330000</v>
      </c>
      <c r="W19" s="14">
        <f t="shared" si="0"/>
        <v>0.1</v>
      </c>
      <c r="X19" s="31">
        <f>SUM(V19/Z19-1)*100</f>
        <v>4.761904761904767</v>
      </c>
      <c r="Z19" s="19">
        <v>315000</v>
      </c>
    </row>
    <row r="20" spans="21:26" ht="7.5" customHeight="1">
      <c r="U20" s="76"/>
      <c r="W20" s="14"/>
      <c r="X20" s="31"/>
      <c r="Z20" s="17"/>
    </row>
    <row r="21" spans="3:26" ht="10.5" customHeight="1">
      <c r="C21" s="133" t="s">
        <v>63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76"/>
      <c r="V21" s="7">
        <v>763000</v>
      </c>
      <c r="W21" s="14">
        <f t="shared" si="0"/>
        <v>0.3</v>
      </c>
      <c r="X21" s="31">
        <f>SUM(V21/Z21-1)*100</f>
        <v>-5.016805676584091</v>
      </c>
      <c r="Z21" s="18">
        <v>803300</v>
      </c>
    </row>
    <row r="22" spans="4:26" ht="10.5" customHeight="1">
      <c r="D22" s="133" t="s">
        <v>63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76"/>
      <c r="V22" s="7">
        <v>763000</v>
      </c>
      <c r="W22" s="14">
        <f t="shared" si="0"/>
        <v>0.3</v>
      </c>
      <c r="X22" s="31">
        <f>SUM(V22/Z22-1)*100</f>
        <v>-5.016805676584091</v>
      </c>
      <c r="Z22" s="19">
        <v>803300</v>
      </c>
    </row>
    <row r="23" spans="21:26" ht="7.5" customHeight="1">
      <c r="U23" s="76"/>
      <c r="W23" s="14"/>
      <c r="X23" s="31"/>
      <c r="Z23" s="17"/>
    </row>
    <row r="24" spans="3:26" ht="10.5" customHeight="1">
      <c r="C24" s="133" t="s">
        <v>64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76"/>
      <c r="V24" s="7">
        <v>337000</v>
      </c>
      <c r="W24" s="14">
        <f t="shared" si="0"/>
        <v>0.1</v>
      </c>
      <c r="X24" s="31">
        <f>SUM(V24/Z24-1)*100</f>
        <v>15.056333219528838</v>
      </c>
      <c r="Z24" s="18">
        <v>292900</v>
      </c>
    </row>
    <row r="25" spans="4:26" ht="10.5" customHeight="1">
      <c r="D25" s="133" t="s">
        <v>64</v>
      </c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76"/>
      <c r="V25" s="7">
        <v>337000</v>
      </c>
      <c r="W25" s="14">
        <f t="shared" si="0"/>
        <v>0.1</v>
      </c>
      <c r="X25" s="31">
        <f>SUM(V25/Z25-1)*100</f>
        <v>15.056333219528838</v>
      </c>
      <c r="Z25" s="19">
        <v>292900</v>
      </c>
    </row>
    <row r="26" spans="21:26" ht="7.5" customHeight="1">
      <c r="U26" s="76"/>
      <c r="W26" s="14"/>
      <c r="X26" s="31"/>
      <c r="Z26" s="17"/>
    </row>
    <row r="27" spans="3:26" ht="10.5" customHeight="1">
      <c r="C27" s="133" t="s">
        <v>65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76"/>
      <c r="V27" s="7">
        <v>102500</v>
      </c>
      <c r="W27" s="14">
        <f t="shared" si="0"/>
        <v>0</v>
      </c>
      <c r="X27" s="31">
        <f>SUM(V27/Z27-1)*100</f>
        <v>-19.921875</v>
      </c>
      <c r="Z27" s="18">
        <v>128000</v>
      </c>
    </row>
    <row r="28" spans="4:26" ht="10.5" customHeight="1">
      <c r="D28" s="133" t="s">
        <v>65</v>
      </c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76"/>
      <c r="V28" s="7">
        <v>102500</v>
      </c>
      <c r="W28" s="14">
        <f t="shared" si="0"/>
        <v>0</v>
      </c>
      <c r="X28" s="31">
        <f>SUM(V28/Z28-1)*100</f>
        <v>-19.921875</v>
      </c>
      <c r="Z28" s="19">
        <v>128000</v>
      </c>
    </row>
    <row r="29" spans="21:26" ht="7.5" customHeight="1">
      <c r="U29" s="76"/>
      <c r="W29" s="14"/>
      <c r="X29" s="31"/>
      <c r="Z29" s="17"/>
    </row>
    <row r="30" spans="3:26" ht="10.5" customHeight="1">
      <c r="C30" s="133" t="s">
        <v>66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76"/>
      <c r="V30" s="7">
        <v>6450000</v>
      </c>
      <c r="W30" s="14">
        <f t="shared" si="0"/>
        <v>2.8</v>
      </c>
      <c r="X30" s="31">
        <f>SUM(V30/Z30-1)*100</f>
        <v>3.332265299583459</v>
      </c>
      <c r="Z30" s="18">
        <v>6242000</v>
      </c>
    </row>
    <row r="31" spans="4:26" ht="10.5" customHeight="1">
      <c r="D31" s="133" t="s">
        <v>66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76"/>
      <c r="V31" s="7">
        <v>6450000</v>
      </c>
      <c r="W31" s="14">
        <f t="shared" si="0"/>
        <v>2.8</v>
      </c>
      <c r="X31" s="31">
        <f>SUM(V31/Z31-1)*100</f>
        <v>3.332265299583459</v>
      </c>
      <c r="Z31" s="19">
        <v>6242000</v>
      </c>
    </row>
    <row r="32" spans="21:26" ht="7.5" customHeight="1">
      <c r="U32" s="76"/>
      <c r="W32" s="14"/>
      <c r="X32" s="31"/>
      <c r="Z32" s="17"/>
    </row>
    <row r="33" spans="3:26" ht="10.5" customHeight="1">
      <c r="C33" s="133" t="s">
        <v>592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76"/>
      <c r="V33" s="7">
        <v>730800</v>
      </c>
      <c r="W33" s="14">
        <f t="shared" si="0"/>
        <v>0.3</v>
      </c>
      <c r="X33" s="31">
        <f>SUM(V33/Z33-1)*100</f>
        <v>26</v>
      </c>
      <c r="Z33" s="18">
        <v>580000</v>
      </c>
    </row>
    <row r="34" spans="4:26" ht="10.5" customHeight="1">
      <c r="D34" s="133" t="s">
        <v>592</v>
      </c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76"/>
      <c r="V34" s="7">
        <v>730800</v>
      </c>
      <c r="W34" s="14">
        <f t="shared" si="0"/>
        <v>0.3</v>
      </c>
      <c r="X34" s="31">
        <f>SUM(V34/Z34-1)*100</f>
        <v>26</v>
      </c>
      <c r="Z34" s="19">
        <v>580000</v>
      </c>
    </row>
    <row r="35" spans="21:26" ht="7.5" customHeight="1">
      <c r="U35" s="76"/>
      <c r="W35" s="14"/>
      <c r="X35" s="31"/>
      <c r="Z35" s="17"/>
    </row>
    <row r="36" spans="3:26" ht="10.5" customHeight="1">
      <c r="C36" s="133" t="s">
        <v>67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76"/>
      <c r="V36" s="7">
        <v>483000</v>
      </c>
      <c r="W36" s="14">
        <f t="shared" si="0"/>
        <v>0.2</v>
      </c>
      <c r="X36" s="31">
        <f>SUM(V36/Z36-1)*100</f>
        <v>-56.26980534178361</v>
      </c>
      <c r="Z36" s="18">
        <v>1104500</v>
      </c>
    </row>
    <row r="37" spans="4:26" ht="10.5" customHeight="1">
      <c r="D37" s="133" t="s">
        <v>67</v>
      </c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76"/>
      <c r="V37" s="7">
        <v>483000</v>
      </c>
      <c r="W37" s="14">
        <f t="shared" si="0"/>
        <v>0.2</v>
      </c>
      <c r="X37" s="31">
        <f>SUM(V37/Z37-1)*100</f>
        <v>-56.26980534178361</v>
      </c>
      <c r="Z37" s="19">
        <v>1104500</v>
      </c>
    </row>
    <row r="38" spans="21:26" ht="7.5" customHeight="1">
      <c r="U38" s="76"/>
      <c r="W38" s="14"/>
      <c r="X38" s="31"/>
      <c r="Z38" s="17"/>
    </row>
    <row r="39" spans="3:26" ht="10.5" customHeight="1">
      <c r="C39" s="133" t="s">
        <v>68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76"/>
      <c r="V39" s="7">
        <v>71245951</v>
      </c>
      <c r="W39" s="14">
        <f t="shared" si="0"/>
        <v>31.3</v>
      </c>
      <c r="X39" s="31">
        <f>SUM(V39/Z39-1)*100</f>
        <v>-1.042541694188237</v>
      </c>
      <c r="Z39" s="18">
        <v>71996545</v>
      </c>
    </row>
    <row r="40" spans="4:26" ht="10.5" customHeight="1">
      <c r="D40" s="133" t="s">
        <v>591</v>
      </c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76"/>
      <c r="V40" s="7">
        <v>71245951</v>
      </c>
      <c r="W40" s="14">
        <f t="shared" si="0"/>
        <v>31.3</v>
      </c>
      <c r="X40" s="31">
        <f>SUM(V40/Z40-1)*100</f>
        <v>-1.042541694188237</v>
      </c>
      <c r="Z40" s="19">
        <v>71996545</v>
      </c>
    </row>
    <row r="41" spans="21:26" ht="7.5" customHeight="1">
      <c r="U41" s="76"/>
      <c r="W41" s="14"/>
      <c r="X41" s="31"/>
      <c r="Z41" s="17"/>
    </row>
    <row r="42" spans="3:26" ht="10.5" customHeight="1">
      <c r="C42" s="133" t="s">
        <v>69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76"/>
      <c r="V42" s="7">
        <v>95000</v>
      </c>
      <c r="W42" s="14">
        <f t="shared" si="0"/>
        <v>0</v>
      </c>
      <c r="X42" s="31">
        <f>SUM(V42/Z42-1)*100</f>
        <v>-9.523809523809524</v>
      </c>
      <c r="Z42" s="18">
        <v>105000</v>
      </c>
    </row>
    <row r="43" spans="4:26" ht="10.5" customHeight="1">
      <c r="D43" s="133" t="s">
        <v>69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76"/>
      <c r="V43" s="7">
        <v>95000</v>
      </c>
      <c r="W43" s="14">
        <f t="shared" si="0"/>
        <v>0</v>
      </c>
      <c r="X43" s="31">
        <f>SUM(V43/Z43-1)*100</f>
        <v>-9.523809523809524</v>
      </c>
      <c r="Z43" s="19">
        <v>105000</v>
      </c>
    </row>
    <row r="44" spans="21:26" ht="7.5" customHeight="1">
      <c r="U44" s="76"/>
      <c r="W44" s="14"/>
      <c r="X44" s="31"/>
      <c r="Z44" s="17"/>
    </row>
    <row r="45" spans="3:26" ht="10.5" customHeight="1">
      <c r="C45" s="133" t="s">
        <v>70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76"/>
      <c r="V45" s="7">
        <v>1815641</v>
      </c>
      <c r="W45" s="14">
        <f t="shared" si="0"/>
        <v>0.8</v>
      </c>
      <c r="X45" s="31">
        <f>SUM(V45/Z45-1)*100</f>
        <v>3.9190255779492533</v>
      </c>
      <c r="Z45" s="18">
        <v>1747169</v>
      </c>
    </row>
    <row r="46" spans="4:26" ht="10.5" customHeight="1">
      <c r="D46" s="133" t="s">
        <v>71</v>
      </c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76"/>
      <c r="V46" s="7">
        <v>1815641</v>
      </c>
      <c r="W46" s="14">
        <f t="shared" si="0"/>
        <v>0.8</v>
      </c>
      <c r="X46" s="31">
        <f>SUM(V46/Z46-1)*100</f>
        <v>3.9190255779492533</v>
      </c>
      <c r="Z46" s="19">
        <v>1747169</v>
      </c>
    </row>
    <row r="47" spans="21:26" ht="7.5" customHeight="1">
      <c r="U47" s="76"/>
      <c r="W47" s="14"/>
      <c r="X47" s="31"/>
      <c r="Z47" s="17"/>
    </row>
    <row r="48" spans="3:26" ht="10.5" customHeight="1">
      <c r="C48" s="133" t="s">
        <v>72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76"/>
      <c r="V48" s="7">
        <v>3367677</v>
      </c>
      <c r="W48" s="14">
        <f t="shared" si="0"/>
        <v>1.5</v>
      </c>
      <c r="X48" s="31">
        <f>SUM(V48/Z48-1)*100</f>
        <v>-11.56219824730348</v>
      </c>
      <c r="Z48" s="18">
        <v>3807961</v>
      </c>
    </row>
    <row r="49" spans="4:26" ht="10.5" customHeight="1">
      <c r="D49" s="133" t="s">
        <v>73</v>
      </c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76"/>
      <c r="V49" s="7">
        <v>2577652</v>
      </c>
      <c r="W49" s="14">
        <f t="shared" si="0"/>
        <v>1.1</v>
      </c>
      <c r="X49" s="31">
        <f>SUM(V49/Z49-1)*100</f>
        <v>-12.57564601176827</v>
      </c>
      <c r="Z49" s="19">
        <v>2948437</v>
      </c>
    </row>
    <row r="50" spans="4:26" ht="10.5" customHeight="1">
      <c r="D50" s="133" t="s">
        <v>74</v>
      </c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76"/>
      <c r="V50" s="7">
        <v>790025</v>
      </c>
      <c r="W50" s="14">
        <f t="shared" si="0"/>
        <v>0.3</v>
      </c>
      <c r="X50" s="31">
        <f>SUM(V50/Z50-1)*100</f>
        <v>-8.08575444083004</v>
      </c>
      <c r="Z50" s="19">
        <v>859524</v>
      </c>
    </row>
    <row r="51" spans="21:26" ht="7.5" customHeight="1">
      <c r="U51" s="76"/>
      <c r="W51" s="14"/>
      <c r="X51" s="31"/>
      <c r="Z51" s="17"/>
    </row>
    <row r="52" spans="3:26" ht="10.5" customHeight="1">
      <c r="C52" s="133" t="s">
        <v>75</v>
      </c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76"/>
      <c r="V52" s="7">
        <v>41222793</v>
      </c>
      <c r="W52" s="14">
        <f t="shared" si="0"/>
        <v>18.1</v>
      </c>
      <c r="X52" s="31">
        <f>SUM(V52/Z52-1)*100</f>
        <v>-9.266318657681516</v>
      </c>
      <c r="Z52" s="18">
        <v>45432735</v>
      </c>
    </row>
    <row r="53" spans="4:26" ht="10.5" customHeight="1">
      <c r="D53" s="133" t="s">
        <v>76</v>
      </c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76"/>
      <c r="V53" s="7">
        <v>35896111</v>
      </c>
      <c r="W53" s="14">
        <f t="shared" si="0"/>
        <v>15.8</v>
      </c>
      <c r="X53" s="31">
        <f>SUM(V53/Z53-1)*100</f>
        <v>-11.168710873806065</v>
      </c>
      <c r="Z53" s="19">
        <v>40409310</v>
      </c>
    </row>
    <row r="54" spans="4:26" ht="10.5" customHeight="1">
      <c r="D54" s="133" t="s">
        <v>77</v>
      </c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76"/>
      <c r="V54" s="7">
        <v>5307840</v>
      </c>
      <c r="W54" s="14">
        <f t="shared" si="0"/>
        <v>2.3</v>
      </c>
      <c r="X54" s="31">
        <f>SUM(V54/Z54-1)*100</f>
        <v>6.59901535529992</v>
      </c>
      <c r="Z54" s="19">
        <v>4979258</v>
      </c>
    </row>
    <row r="55" spans="4:26" ht="10.5" customHeight="1">
      <c r="D55" s="133" t="s">
        <v>78</v>
      </c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76"/>
      <c r="V55" s="7">
        <v>18842</v>
      </c>
      <c r="W55" s="14">
        <f t="shared" si="0"/>
        <v>0</v>
      </c>
      <c r="X55" s="31">
        <f>SUM(V55/Z55-1)*100</f>
        <v>-57.339189892906475</v>
      </c>
      <c r="Z55" s="19">
        <v>44167</v>
      </c>
    </row>
    <row r="56" spans="21:26" ht="7.5" customHeight="1">
      <c r="U56" s="76"/>
      <c r="W56" s="14"/>
      <c r="X56" s="31"/>
      <c r="Z56" s="17"/>
    </row>
    <row r="57" spans="3:26" ht="10.5" customHeight="1">
      <c r="C57" s="133" t="s">
        <v>79</v>
      </c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76"/>
      <c r="V57" s="7">
        <v>13958424</v>
      </c>
      <c r="W57" s="14">
        <f t="shared" si="0"/>
        <v>6.1</v>
      </c>
      <c r="X57" s="31">
        <f>SUM(V57/Z57-1)*100</f>
        <v>7.950884844776396</v>
      </c>
      <c r="Z57" s="18">
        <v>12930347</v>
      </c>
    </row>
    <row r="58" spans="4:26" ht="10.5" customHeight="1">
      <c r="D58" s="133" t="s">
        <v>80</v>
      </c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76"/>
      <c r="V58" s="7">
        <v>6639950</v>
      </c>
      <c r="W58" s="14">
        <f t="shared" si="0"/>
        <v>2.9</v>
      </c>
      <c r="X58" s="31">
        <f>SUM(V58/Z58-1)*100</f>
        <v>17.177008144922222</v>
      </c>
      <c r="Z58" s="19">
        <v>5666598</v>
      </c>
    </row>
    <row r="59" spans="4:26" ht="10.5" customHeight="1">
      <c r="D59" s="133" t="s">
        <v>81</v>
      </c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76"/>
      <c r="V59" s="7">
        <v>5717523</v>
      </c>
      <c r="W59" s="14">
        <f t="shared" si="0"/>
        <v>2.5</v>
      </c>
      <c r="X59" s="31">
        <f>SUM(V59/Z59-1)*100</f>
        <v>3.2939574316790177</v>
      </c>
      <c r="Z59" s="19">
        <v>5535196</v>
      </c>
    </row>
    <row r="60" spans="4:26" ht="10.5" customHeight="1">
      <c r="D60" s="133" t="s">
        <v>82</v>
      </c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76"/>
      <c r="V60" s="7">
        <v>1600951</v>
      </c>
      <c r="W60" s="14">
        <f t="shared" si="0"/>
        <v>0.7</v>
      </c>
      <c r="X60" s="31">
        <f>SUM(V60/Z60-1)*100</f>
        <v>-7.382012585092845</v>
      </c>
      <c r="Z60" s="19">
        <v>1728553</v>
      </c>
    </row>
    <row r="61" spans="21:26" ht="7.5" customHeight="1">
      <c r="U61" s="76"/>
      <c r="W61" s="14"/>
      <c r="X61" s="31"/>
      <c r="Z61" s="17"/>
    </row>
    <row r="62" spans="3:26" ht="10.5" customHeight="1">
      <c r="C62" s="133" t="s">
        <v>83</v>
      </c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76"/>
      <c r="V62" s="7">
        <v>357671</v>
      </c>
      <c r="W62" s="14">
        <f t="shared" si="0"/>
        <v>0.2</v>
      </c>
      <c r="X62" s="31">
        <f>SUM(V62/Z62-1)*100</f>
        <v>-24.49642611364663</v>
      </c>
      <c r="Z62" s="18">
        <v>473714</v>
      </c>
    </row>
    <row r="63" spans="4:26" ht="10.5" customHeight="1">
      <c r="D63" s="133" t="s">
        <v>84</v>
      </c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76"/>
      <c r="V63" s="7">
        <v>141441</v>
      </c>
      <c r="W63" s="14">
        <f t="shared" si="0"/>
        <v>0.1</v>
      </c>
      <c r="X63" s="31">
        <f>SUM(V63/Z63-1)*100</f>
        <v>-19.710610567425814</v>
      </c>
      <c r="Z63" s="19">
        <v>176164</v>
      </c>
    </row>
    <row r="64" spans="4:26" ht="10.5" customHeight="1">
      <c r="D64" s="133" t="s">
        <v>85</v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76"/>
      <c r="V64" s="7">
        <v>216230</v>
      </c>
      <c r="W64" s="14">
        <f t="shared" si="0"/>
        <v>0.1</v>
      </c>
      <c r="X64" s="31">
        <f>SUM(V64/Z64-1)*100</f>
        <v>-27.329860527642413</v>
      </c>
      <c r="Z64" s="19">
        <v>297550</v>
      </c>
    </row>
    <row r="65" spans="21:26" ht="7.5" customHeight="1">
      <c r="U65" s="76"/>
      <c r="W65" s="14"/>
      <c r="X65" s="31"/>
      <c r="Z65" s="17"/>
    </row>
    <row r="66" spans="3:26" ht="10.5" customHeight="1">
      <c r="C66" s="133" t="s">
        <v>86</v>
      </c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76"/>
      <c r="V66" s="7">
        <v>6001</v>
      </c>
      <c r="W66" s="14">
        <f t="shared" si="0"/>
        <v>0</v>
      </c>
      <c r="X66" s="31">
        <f>SUM(V66/Z66-1)*100</f>
        <v>-88.36767527961386</v>
      </c>
      <c r="Z66" s="18">
        <v>51589</v>
      </c>
    </row>
    <row r="67" spans="4:26" ht="10.5" customHeight="1">
      <c r="D67" s="133" t="s">
        <v>86</v>
      </c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76"/>
      <c r="V67" s="7">
        <v>6001</v>
      </c>
      <c r="W67" s="14">
        <f t="shared" si="0"/>
        <v>0</v>
      </c>
      <c r="X67" s="31">
        <f>SUM(V67/Z67-1)*100</f>
        <v>-88.36767527961386</v>
      </c>
      <c r="Z67" s="19">
        <v>51589</v>
      </c>
    </row>
    <row r="68" spans="21:26" ht="7.5" customHeight="1">
      <c r="U68" s="76"/>
      <c r="W68" s="14"/>
      <c r="X68" s="31"/>
      <c r="Z68" s="17"/>
    </row>
    <row r="69" spans="3:26" ht="10.5" customHeight="1">
      <c r="C69" s="133" t="s">
        <v>87</v>
      </c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76"/>
      <c r="V69" s="7">
        <v>11672914</v>
      </c>
      <c r="W69" s="14">
        <f t="shared" si="0"/>
        <v>5.1</v>
      </c>
      <c r="X69" s="31">
        <f>SUM(V69/Z69-1)*100</f>
        <v>-10.440677617592453</v>
      </c>
      <c r="Z69" s="18">
        <v>13033723</v>
      </c>
    </row>
    <row r="70" spans="4:26" ht="10.5" customHeight="1">
      <c r="D70" s="133" t="s">
        <v>88</v>
      </c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76"/>
      <c r="V70" s="7">
        <v>11672914</v>
      </c>
      <c r="W70" s="14">
        <f t="shared" si="0"/>
        <v>5.1</v>
      </c>
      <c r="X70" s="31">
        <f>SUM(V70/Z70-1)*100</f>
        <v>-10.430774901893624</v>
      </c>
      <c r="Z70" s="19">
        <v>13032282</v>
      </c>
    </row>
    <row r="71" spans="21:26" ht="7.5" customHeight="1">
      <c r="U71" s="76"/>
      <c r="W71" s="14"/>
      <c r="X71" s="31"/>
      <c r="Z71" s="17"/>
    </row>
    <row r="72" spans="3:26" ht="10.5" customHeight="1">
      <c r="C72" s="133" t="s">
        <v>89</v>
      </c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76"/>
      <c r="V72" s="7">
        <v>2000000</v>
      </c>
      <c r="W72" s="14">
        <f t="shared" si="0"/>
        <v>0.9</v>
      </c>
      <c r="X72" s="31">
        <f>SUM(V72/Z72-1)*100</f>
        <v>0</v>
      </c>
      <c r="Z72" s="18">
        <v>2000000</v>
      </c>
    </row>
    <row r="73" spans="4:26" ht="10.5" customHeight="1">
      <c r="D73" s="133" t="s">
        <v>89</v>
      </c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76"/>
      <c r="V73" s="7">
        <v>2000000</v>
      </c>
      <c r="W73" s="14">
        <f t="shared" si="0"/>
        <v>0.9</v>
      </c>
      <c r="X73" s="31">
        <f>SUM(V73/Z73-1)*100</f>
        <v>0</v>
      </c>
      <c r="Z73" s="19">
        <v>2000000</v>
      </c>
    </row>
    <row r="74" spans="21:26" ht="7.5" customHeight="1">
      <c r="U74" s="76"/>
      <c r="W74" s="14"/>
      <c r="X74" s="31"/>
      <c r="Z74" s="17"/>
    </row>
    <row r="75" spans="3:26" ht="10.5" customHeight="1">
      <c r="C75" s="133" t="s">
        <v>93</v>
      </c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76"/>
      <c r="V75" s="7">
        <v>3924624</v>
      </c>
      <c r="W75" s="14">
        <f aca="true" t="shared" si="1" ref="W75:W83">ROUND(V75/V$9*100,1)</f>
        <v>1.7</v>
      </c>
      <c r="X75" s="31">
        <f aca="true" t="shared" si="2" ref="X75:X80">SUM(V75/Z75-1)*100</f>
        <v>6.842669509543797</v>
      </c>
      <c r="Z75" s="18">
        <v>3673274</v>
      </c>
    </row>
    <row r="76" spans="4:26" ht="10.5" customHeight="1">
      <c r="D76" s="133" t="s">
        <v>94</v>
      </c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76"/>
      <c r="V76" s="7">
        <v>120001</v>
      </c>
      <c r="W76" s="14">
        <f t="shared" si="1"/>
        <v>0.1</v>
      </c>
      <c r="X76" s="31">
        <f t="shared" si="2"/>
        <v>19.99980000199999</v>
      </c>
      <c r="Z76" s="19">
        <v>100001</v>
      </c>
    </row>
    <row r="77" spans="4:26" ht="10.5" customHeight="1">
      <c r="D77" s="133" t="s">
        <v>95</v>
      </c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76"/>
      <c r="V77" s="7">
        <v>26</v>
      </c>
      <c r="W77" s="14">
        <f t="shared" si="1"/>
        <v>0</v>
      </c>
      <c r="X77" s="31">
        <f t="shared" si="2"/>
        <v>-70.11494252873563</v>
      </c>
      <c r="Z77" s="19">
        <v>87</v>
      </c>
    </row>
    <row r="78" spans="4:26" ht="10.5" customHeight="1">
      <c r="D78" s="133" t="s">
        <v>96</v>
      </c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76"/>
      <c r="V78" s="7">
        <v>383503</v>
      </c>
      <c r="W78" s="14">
        <f t="shared" si="1"/>
        <v>0.2</v>
      </c>
      <c r="X78" s="31">
        <f t="shared" si="2"/>
        <v>-32.557857343837924</v>
      </c>
      <c r="Z78" s="18">
        <v>568640</v>
      </c>
    </row>
    <row r="79" spans="4:26" ht="10.5" customHeight="1">
      <c r="D79" s="133" t="s">
        <v>97</v>
      </c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76"/>
      <c r="V79" s="7">
        <v>537282</v>
      </c>
      <c r="W79" s="14">
        <f t="shared" si="1"/>
        <v>0.2</v>
      </c>
      <c r="X79" s="31">
        <f t="shared" si="2"/>
        <v>-1.0891056299912716</v>
      </c>
      <c r="Z79" s="19">
        <v>543198</v>
      </c>
    </row>
    <row r="80" spans="4:26" ht="10.5" customHeight="1">
      <c r="D80" s="133" t="s">
        <v>98</v>
      </c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76"/>
      <c r="V80" s="7">
        <v>2883812</v>
      </c>
      <c r="W80" s="14">
        <f t="shared" si="1"/>
        <v>1.3</v>
      </c>
      <c r="X80" s="31">
        <f t="shared" si="2"/>
        <v>17.163928058933564</v>
      </c>
      <c r="Z80" s="19">
        <v>2461348</v>
      </c>
    </row>
    <row r="81" spans="21:26" ht="7.5" customHeight="1">
      <c r="U81" s="76"/>
      <c r="W81" s="14"/>
      <c r="X81" s="31"/>
      <c r="Z81" s="17"/>
    </row>
    <row r="82" spans="3:26" ht="10.5" customHeight="1">
      <c r="C82" s="133" t="s">
        <v>99</v>
      </c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76"/>
      <c r="V82" s="7">
        <v>7462000</v>
      </c>
      <c r="W82" s="14">
        <f t="shared" si="1"/>
        <v>3.3</v>
      </c>
      <c r="X82" s="31">
        <f>SUM(V82/Z82-1)*100</f>
        <v>12.025221438222488</v>
      </c>
      <c r="Z82" s="18">
        <v>6661000</v>
      </c>
    </row>
    <row r="83" spans="4:26" ht="10.5" customHeight="1">
      <c r="D83" s="133" t="s">
        <v>99</v>
      </c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76"/>
      <c r="V83" s="7">
        <v>7462000</v>
      </c>
      <c r="W83" s="14">
        <f t="shared" si="1"/>
        <v>3.3</v>
      </c>
      <c r="X83" s="31">
        <f>SUM(V83/Z83-1)*100</f>
        <v>12.025221438222488</v>
      </c>
      <c r="Z83" s="19">
        <v>6661000</v>
      </c>
    </row>
    <row r="84" spans="2:24" ht="7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74"/>
      <c r="V84" s="3"/>
      <c r="W84" s="3"/>
      <c r="X84" s="3"/>
    </row>
    <row r="85" spans="2:6" ht="13.5">
      <c r="B85" s="132" t="s">
        <v>90</v>
      </c>
      <c r="C85" s="132"/>
      <c r="D85" s="132"/>
      <c r="E85" s="5" t="s">
        <v>91</v>
      </c>
      <c r="F85" s="6" t="s">
        <v>92</v>
      </c>
    </row>
  </sheetData>
  <sheetProtection/>
  <mergeCells count="59">
    <mergeCell ref="B3:X3"/>
    <mergeCell ref="V5:X5"/>
    <mergeCell ref="B5:U6"/>
    <mergeCell ref="C9:T9"/>
    <mergeCell ref="C11:T11"/>
    <mergeCell ref="D12:T12"/>
    <mergeCell ref="D13:T13"/>
    <mergeCell ref="D14:T14"/>
    <mergeCell ref="D15:T15"/>
    <mergeCell ref="C17:T17"/>
    <mergeCell ref="D18:T18"/>
    <mergeCell ref="D19:T19"/>
    <mergeCell ref="C21:T21"/>
    <mergeCell ref="D22:T22"/>
    <mergeCell ref="C24:T24"/>
    <mergeCell ref="D25:T25"/>
    <mergeCell ref="C27:T27"/>
    <mergeCell ref="D37:T37"/>
    <mergeCell ref="D28:T28"/>
    <mergeCell ref="C30:T30"/>
    <mergeCell ref="D31:T31"/>
    <mergeCell ref="C33:T33"/>
    <mergeCell ref="D34:T34"/>
    <mergeCell ref="C36:T36"/>
    <mergeCell ref="C39:T39"/>
    <mergeCell ref="D40:T40"/>
    <mergeCell ref="C42:T42"/>
    <mergeCell ref="D43:T43"/>
    <mergeCell ref="C45:T45"/>
    <mergeCell ref="D46:T46"/>
    <mergeCell ref="C48:T48"/>
    <mergeCell ref="D49:T49"/>
    <mergeCell ref="D50:T50"/>
    <mergeCell ref="C52:T52"/>
    <mergeCell ref="D53:T53"/>
    <mergeCell ref="D54:T54"/>
    <mergeCell ref="D55:T55"/>
    <mergeCell ref="C57:T57"/>
    <mergeCell ref="D58:T58"/>
    <mergeCell ref="D59:T59"/>
    <mergeCell ref="D60:T60"/>
    <mergeCell ref="C62:T62"/>
    <mergeCell ref="D63:T63"/>
    <mergeCell ref="D64:T64"/>
    <mergeCell ref="C66:T66"/>
    <mergeCell ref="D67:T67"/>
    <mergeCell ref="C69:T69"/>
    <mergeCell ref="D70:T70"/>
    <mergeCell ref="C72:T72"/>
    <mergeCell ref="D73:T73"/>
    <mergeCell ref="C75:T75"/>
    <mergeCell ref="D76:T76"/>
    <mergeCell ref="B85:D85"/>
    <mergeCell ref="D77:T77"/>
    <mergeCell ref="D78:T78"/>
    <mergeCell ref="D79:T79"/>
    <mergeCell ref="D80:T80"/>
    <mergeCell ref="C82:T82"/>
    <mergeCell ref="D83:T83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71"/>
  <sheetViews>
    <sheetView zoomScalePageLayoutView="0" workbookViewId="0" topLeftCell="A1">
      <selection activeCell="B3" sqref="B3:X3"/>
    </sheetView>
  </sheetViews>
  <sheetFormatPr defaultColWidth="9.140625" defaultRowHeight="15"/>
  <cols>
    <col min="1" max="1" width="0.9921875" style="0" customWidth="1"/>
    <col min="2" max="21" width="1.57421875" style="0" customWidth="1"/>
    <col min="22" max="24" width="20.421875" style="0" customWidth="1"/>
    <col min="25" max="25" width="1.57421875" style="0" customWidth="1"/>
    <col min="26" max="26" width="11.140625" style="0" customWidth="1"/>
  </cols>
  <sheetData>
    <row r="1" ht="10.5" customHeight="1">
      <c r="Y1" s="1" t="s">
        <v>100</v>
      </c>
    </row>
    <row r="2" ht="9" customHeight="1"/>
    <row r="3" spans="2:24" ht="15" customHeight="1">
      <c r="B3" s="137" t="s">
        <v>101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r="4" spans="2:24" ht="9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18" customHeight="1">
      <c r="B5" s="135" t="s">
        <v>102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 t="s">
        <v>103</v>
      </c>
      <c r="W5" s="88"/>
      <c r="X5" s="105"/>
    </row>
    <row r="6" spans="2:26" ht="18" customHeight="1">
      <c r="B6" s="135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78" t="s">
        <v>104</v>
      </c>
      <c r="W6" s="78" t="s">
        <v>105</v>
      </c>
      <c r="X6" s="79" t="s">
        <v>106</v>
      </c>
      <c r="Z6" s="24" t="s">
        <v>107</v>
      </c>
    </row>
    <row r="7" spans="21:26" ht="10.5" customHeight="1">
      <c r="U7" s="73"/>
      <c r="V7" s="2" t="s">
        <v>109</v>
      </c>
      <c r="W7" s="2" t="s">
        <v>110</v>
      </c>
      <c r="X7" s="2" t="s">
        <v>111</v>
      </c>
      <c r="Z7" s="25" t="s">
        <v>108</v>
      </c>
    </row>
    <row r="8" spans="21:26" ht="6.75" customHeight="1">
      <c r="U8" s="76"/>
      <c r="Z8" s="26"/>
    </row>
    <row r="9" spans="3:26" ht="13.5">
      <c r="C9" s="136" t="s">
        <v>112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76"/>
      <c r="V9" s="8">
        <v>227563843</v>
      </c>
      <c r="W9" s="21">
        <v>100</v>
      </c>
      <c r="X9" s="22">
        <f>SUM(V9/Z9-1)*100</f>
        <v>-2.0885165787338345</v>
      </c>
      <c r="Z9" s="18">
        <v>232417930</v>
      </c>
    </row>
    <row r="10" spans="21:26" ht="9.75" customHeight="1">
      <c r="U10" s="76"/>
      <c r="X10" s="22"/>
      <c r="Z10" s="26"/>
    </row>
    <row r="11" spans="3:26" ht="13.5">
      <c r="C11" s="133" t="s">
        <v>113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76"/>
      <c r="V11" s="7">
        <v>1125841</v>
      </c>
      <c r="W11" s="14">
        <f>ROUND(V11/V$9*100,1)</f>
        <v>0.5</v>
      </c>
      <c r="X11" s="71">
        <f aca="true" t="shared" si="0" ref="X11:X70">SUM(V11/Z11-1)*100</f>
        <v>13.496155102402918</v>
      </c>
      <c r="Z11" s="18">
        <v>991964</v>
      </c>
    </row>
    <row r="12" spans="4:26" ht="13.5">
      <c r="D12" s="133" t="s">
        <v>113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76"/>
      <c r="V12" s="7">
        <v>1125841</v>
      </c>
      <c r="W12" s="14">
        <f aca="true" t="shared" si="1" ref="W12:W70">ROUND(V12/V$9*100,1)</f>
        <v>0.5</v>
      </c>
      <c r="X12" s="71">
        <f t="shared" si="0"/>
        <v>13.496155102402918</v>
      </c>
      <c r="Z12" s="19">
        <v>991964</v>
      </c>
    </row>
    <row r="13" spans="21:26" ht="9.75" customHeight="1">
      <c r="U13" s="76"/>
      <c r="V13" s="7"/>
      <c r="W13" s="14"/>
      <c r="X13" s="71"/>
      <c r="Z13" s="19"/>
    </row>
    <row r="14" spans="3:26" ht="13.5">
      <c r="C14" s="133" t="s">
        <v>114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76"/>
      <c r="V14" s="7">
        <v>15451003</v>
      </c>
      <c r="W14" s="14">
        <f t="shared" si="1"/>
        <v>6.8</v>
      </c>
      <c r="X14" s="71">
        <f t="shared" si="0"/>
        <v>-8.242168888418021</v>
      </c>
      <c r="Z14" s="18">
        <v>16838893</v>
      </c>
    </row>
    <row r="15" spans="4:26" ht="13.5">
      <c r="D15" s="133" t="s">
        <v>115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76"/>
      <c r="V15" s="7">
        <v>15169512</v>
      </c>
      <c r="W15" s="14">
        <f t="shared" si="1"/>
        <v>6.7</v>
      </c>
      <c r="X15" s="71">
        <f t="shared" si="0"/>
        <v>-5.826690704292503</v>
      </c>
      <c r="Z15" s="19">
        <v>16108080</v>
      </c>
    </row>
    <row r="16" spans="4:26" ht="13.5">
      <c r="D16" s="133" t="s">
        <v>116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76"/>
      <c r="V16" s="7">
        <v>119022</v>
      </c>
      <c r="W16" s="14">
        <f t="shared" si="1"/>
        <v>0.1</v>
      </c>
      <c r="X16" s="71">
        <f t="shared" si="0"/>
        <v>-78.44823371558014</v>
      </c>
      <c r="Z16" s="19">
        <v>552261</v>
      </c>
    </row>
    <row r="17" spans="4:26" ht="13.5">
      <c r="D17" s="133" t="s">
        <v>117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76"/>
      <c r="V17" s="7">
        <v>68126</v>
      </c>
      <c r="W17" s="14">
        <f t="shared" si="1"/>
        <v>0</v>
      </c>
      <c r="X17" s="71">
        <f t="shared" si="0"/>
        <v>-19.008500267490934</v>
      </c>
      <c r="Z17" s="19">
        <v>84115</v>
      </c>
    </row>
    <row r="18" spans="4:26" ht="13.5">
      <c r="D18" s="133" t="s">
        <v>118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76"/>
      <c r="V18" s="7">
        <v>94343</v>
      </c>
      <c r="W18" s="14">
        <f t="shared" si="1"/>
        <v>0</v>
      </c>
      <c r="X18" s="71">
        <f t="shared" si="0"/>
        <v>-0.09953725764265675</v>
      </c>
      <c r="Z18" s="19">
        <v>94437</v>
      </c>
    </row>
    <row r="19" spans="21:26" ht="9.75" customHeight="1">
      <c r="U19" s="76"/>
      <c r="V19" s="7"/>
      <c r="W19" s="14"/>
      <c r="X19" s="71"/>
      <c r="Z19" s="19"/>
    </row>
    <row r="20" spans="3:26" ht="13.5">
      <c r="C20" s="133" t="s">
        <v>119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76"/>
      <c r="V20" s="7">
        <v>22486411</v>
      </c>
      <c r="W20" s="14">
        <f t="shared" si="1"/>
        <v>9.9</v>
      </c>
      <c r="X20" s="71">
        <f t="shared" si="0"/>
        <v>6.0355655441167055</v>
      </c>
      <c r="Z20" s="18">
        <v>21206480</v>
      </c>
    </row>
    <row r="21" spans="4:26" ht="13.5">
      <c r="D21" s="133" t="s">
        <v>119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76"/>
      <c r="V21" s="7">
        <v>20773379</v>
      </c>
      <c r="W21" s="14">
        <f t="shared" si="1"/>
        <v>9.1</v>
      </c>
      <c r="X21" s="71">
        <f t="shared" si="0"/>
        <v>6.364895852064922</v>
      </c>
      <c r="Z21" s="19">
        <v>19530296</v>
      </c>
    </row>
    <row r="22" spans="4:26" ht="13.5">
      <c r="D22" s="133" t="s">
        <v>120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76"/>
      <c r="V22" s="7">
        <v>1564641</v>
      </c>
      <c r="W22" s="14">
        <f t="shared" si="1"/>
        <v>0.7</v>
      </c>
      <c r="X22" s="71">
        <f t="shared" si="0"/>
        <v>1.966681503561829</v>
      </c>
      <c r="Z22" s="19">
        <v>1534463</v>
      </c>
    </row>
    <row r="23" spans="4:26" ht="13.5">
      <c r="D23" s="133" t="s">
        <v>121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76"/>
      <c r="V23" s="7">
        <v>148391</v>
      </c>
      <c r="W23" s="14">
        <f t="shared" si="1"/>
        <v>0.1</v>
      </c>
      <c r="X23" s="71">
        <f t="shared" si="0"/>
        <v>4.706430239696302</v>
      </c>
      <c r="Z23" s="19">
        <v>141721</v>
      </c>
    </row>
    <row r="24" spans="21:26" ht="9.75" customHeight="1">
      <c r="U24" s="76"/>
      <c r="V24" s="7"/>
      <c r="W24" s="14"/>
      <c r="X24" s="71"/>
      <c r="Z24" s="19"/>
    </row>
    <row r="25" spans="3:26" ht="13.5">
      <c r="C25" s="133" t="s">
        <v>122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76"/>
      <c r="V25" s="7">
        <v>3224147</v>
      </c>
      <c r="W25" s="14">
        <f t="shared" si="1"/>
        <v>1.4</v>
      </c>
      <c r="X25" s="71">
        <f t="shared" si="0"/>
        <v>-40.7120918096864</v>
      </c>
      <c r="Z25" s="18">
        <v>5438119</v>
      </c>
    </row>
    <row r="26" spans="4:26" ht="13.5">
      <c r="D26" s="133" t="s">
        <v>123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76"/>
      <c r="V26" s="7">
        <v>2989574</v>
      </c>
      <c r="W26" s="14">
        <f t="shared" si="1"/>
        <v>1.3</v>
      </c>
      <c r="X26" s="71">
        <f t="shared" si="0"/>
        <v>10.20418695505203</v>
      </c>
      <c r="Z26" s="19">
        <v>2712759</v>
      </c>
    </row>
    <row r="27" spans="4:26" ht="13.5">
      <c r="D27" s="133" t="s">
        <v>124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76"/>
      <c r="V27" s="7">
        <v>234573</v>
      </c>
      <c r="W27" s="14">
        <f t="shared" si="1"/>
        <v>0.1</v>
      </c>
      <c r="X27" s="71">
        <f t="shared" si="0"/>
        <v>0.5322910371960754</v>
      </c>
      <c r="Z27" s="19">
        <v>233331</v>
      </c>
    </row>
    <row r="28" spans="4:26" ht="9.75" customHeight="1"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76"/>
      <c r="V28" s="7"/>
      <c r="W28" s="14"/>
      <c r="X28" s="71"/>
      <c r="Z28" s="19"/>
    </row>
    <row r="29" spans="3:26" ht="13.5">
      <c r="C29" s="133" t="s">
        <v>125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76"/>
      <c r="V29" s="7">
        <v>5535321</v>
      </c>
      <c r="W29" s="14">
        <f t="shared" si="1"/>
        <v>2.4</v>
      </c>
      <c r="X29" s="72">
        <v>0</v>
      </c>
      <c r="Z29" s="18"/>
    </row>
    <row r="30" spans="4:26" ht="13.5">
      <c r="D30" s="133" t="s">
        <v>126</v>
      </c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76"/>
      <c r="V30" s="7">
        <v>2248803</v>
      </c>
      <c r="W30" s="14">
        <f t="shared" si="1"/>
        <v>1</v>
      </c>
      <c r="X30" s="71">
        <f t="shared" si="0"/>
        <v>-9.76015929188625</v>
      </c>
      <c r="Z30" s="19">
        <v>2492029</v>
      </c>
    </row>
    <row r="31" spans="4:26" ht="13.5">
      <c r="D31" s="133" t="s">
        <v>127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76"/>
      <c r="V31" s="7">
        <v>1636445</v>
      </c>
      <c r="W31" s="14">
        <f t="shared" si="1"/>
        <v>0.7</v>
      </c>
      <c r="X31" s="71">
        <f t="shared" si="0"/>
        <v>-66.51449501486077</v>
      </c>
      <c r="Z31" s="19">
        <v>4887025</v>
      </c>
    </row>
    <row r="32" spans="4:26" ht="13.5">
      <c r="D32" s="133" t="s">
        <v>128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76"/>
      <c r="V32" s="7">
        <v>1650073</v>
      </c>
      <c r="W32" s="14">
        <f t="shared" si="1"/>
        <v>0.7</v>
      </c>
      <c r="X32" s="71">
        <f t="shared" si="0"/>
        <v>5.228073352838991</v>
      </c>
      <c r="Z32" s="19">
        <v>1568092</v>
      </c>
    </row>
    <row r="33" spans="21:26" ht="9.75" customHeight="1">
      <c r="U33" s="76"/>
      <c r="V33" s="7"/>
      <c r="W33" s="14"/>
      <c r="X33" s="71"/>
      <c r="Z33" s="19"/>
    </row>
    <row r="34" spans="3:26" ht="13.5">
      <c r="C34" s="133" t="s">
        <v>129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76"/>
      <c r="V34" s="7">
        <v>66187146</v>
      </c>
      <c r="W34" s="14">
        <f t="shared" si="1"/>
        <v>29.1</v>
      </c>
      <c r="X34" s="71">
        <f t="shared" si="0"/>
        <v>3.688426389079469</v>
      </c>
      <c r="Z34" s="18">
        <v>63832723</v>
      </c>
    </row>
    <row r="35" spans="4:26" ht="13.5">
      <c r="D35" s="133" t="s">
        <v>129</v>
      </c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76"/>
      <c r="V35" s="7">
        <v>28062716</v>
      </c>
      <c r="W35" s="14">
        <f t="shared" si="1"/>
        <v>12.3</v>
      </c>
      <c r="X35" s="71">
        <f t="shared" si="0"/>
        <v>11.445022870824717</v>
      </c>
      <c r="Z35" s="19">
        <v>25180771</v>
      </c>
    </row>
    <row r="36" spans="4:26" ht="13.5">
      <c r="D36" s="133" t="s">
        <v>130</v>
      </c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76"/>
      <c r="V36" s="7">
        <v>31760448</v>
      </c>
      <c r="W36" s="14">
        <f t="shared" si="1"/>
        <v>14</v>
      </c>
      <c r="X36" s="71">
        <f t="shared" si="0"/>
        <v>-3.1795644696572367</v>
      </c>
      <c r="Z36" s="19">
        <v>32803455</v>
      </c>
    </row>
    <row r="37" spans="4:26" ht="13.5">
      <c r="D37" s="133" t="s">
        <v>131</v>
      </c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76"/>
      <c r="V37" s="7">
        <v>6363982</v>
      </c>
      <c r="W37" s="14">
        <f t="shared" si="1"/>
        <v>2.8</v>
      </c>
      <c r="X37" s="71">
        <f t="shared" si="0"/>
        <v>8.813973915007555</v>
      </c>
      <c r="Z37" s="19">
        <v>5848497</v>
      </c>
    </row>
    <row r="38" spans="21:26" ht="9.75" customHeight="1">
      <c r="U38" s="76"/>
      <c r="V38" s="7"/>
      <c r="W38" s="14"/>
      <c r="X38" s="71"/>
      <c r="Z38" s="19"/>
    </row>
    <row r="39" spans="3:26" ht="13.5">
      <c r="C39" s="133" t="s">
        <v>132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76"/>
      <c r="V39" s="7">
        <v>11879297</v>
      </c>
      <c r="W39" s="14">
        <f t="shared" si="1"/>
        <v>5.2</v>
      </c>
      <c r="X39" s="71">
        <f t="shared" si="0"/>
        <v>-3.7300336389437305</v>
      </c>
      <c r="Z39" s="18">
        <v>12339567</v>
      </c>
    </row>
    <row r="40" spans="4:26" ht="13.5">
      <c r="D40" s="133" t="s">
        <v>132</v>
      </c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76"/>
      <c r="V40" s="7">
        <v>1176854</v>
      </c>
      <c r="W40" s="14">
        <f t="shared" si="1"/>
        <v>0.5</v>
      </c>
      <c r="X40" s="71">
        <f t="shared" si="0"/>
        <v>-12.767474612704765</v>
      </c>
      <c r="Z40" s="19">
        <v>1349100</v>
      </c>
    </row>
    <row r="41" spans="4:26" ht="13.5">
      <c r="D41" s="133" t="s">
        <v>133</v>
      </c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76"/>
      <c r="V41" s="7">
        <v>10702443</v>
      </c>
      <c r="W41" s="14">
        <f t="shared" si="1"/>
        <v>4.7</v>
      </c>
      <c r="X41" s="71">
        <f t="shared" si="0"/>
        <v>-2.6206711689321316</v>
      </c>
      <c r="Z41" s="19">
        <v>10990467</v>
      </c>
    </row>
    <row r="42" spans="21:26" ht="9.75" customHeight="1">
      <c r="U42" s="76"/>
      <c r="V42" s="7"/>
      <c r="W42" s="14"/>
      <c r="X42" s="71"/>
      <c r="Z42" s="19"/>
    </row>
    <row r="43" spans="3:26" ht="13.5">
      <c r="C43" s="133" t="s">
        <v>134</v>
      </c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76"/>
      <c r="V43" s="7">
        <v>8280436</v>
      </c>
      <c r="W43" s="14">
        <f t="shared" si="1"/>
        <v>3.6</v>
      </c>
      <c r="X43" s="71">
        <f t="shared" si="0"/>
        <v>24.51058863190969</v>
      </c>
      <c r="Z43" s="18">
        <v>6650387</v>
      </c>
    </row>
    <row r="44" spans="4:26" ht="13.5">
      <c r="D44" s="133" t="s">
        <v>134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76"/>
      <c r="V44" s="7">
        <v>8280436</v>
      </c>
      <c r="W44" s="14">
        <f t="shared" si="1"/>
        <v>3.6</v>
      </c>
      <c r="X44" s="71">
        <f t="shared" si="0"/>
        <v>24.51058863190969</v>
      </c>
      <c r="Z44" s="19">
        <v>6650387</v>
      </c>
    </row>
    <row r="45" spans="21:26" ht="9.75" customHeight="1">
      <c r="U45" s="76"/>
      <c r="V45" s="7"/>
      <c r="W45" s="14"/>
      <c r="X45" s="71"/>
      <c r="Z45" s="19"/>
    </row>
    <row r="46" spans="3:26" ht="13.5">
      <c r="C46" s="133" t="s">
        <v>135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76"/>
      <c r="V46" s="7">
        <v>12231415</v>
      </c>
      <c r="W46" s="14">
        <f t="shared" si="1"/>
        <v>5.4</v>
      </c>
      <c r="X46" s="71">
        <f t="shared" si="0"/>
        <v>-22.81299386002017</v>
      </c>
      <c r="Z46" s="18">
        <v>15846469</v>
      </c>
    </row>
    <row r="47" spans="4:26" ht="13.5">
      <c r="D47" s="133" t="s">
        <v>136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76"/>
      <c r="V47" s="7">
        <v>629940</v>
      </c>
      <c r="W47" s="14">
        <f t="shared" si="1"/>
        <v>0.3</v>
      </c>
      <c r="X47" s="71">
        <f t="shared" si="0"/>
        <v>3.4430097886113176</v>
      </c>
      <c r="Z47" s="19">
        <v>608973</v>
      </c>
    </row>
    <row r="48" spans="4:26" ht="13.5">
      <c r="D48" s="133" t="s">
        <v>137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76"/>
      <c r="V48" s="7">
        <v>7260516</v>
      </c>
      <c r="W48" s="14">
        <f t="shared" si="1"/>
        <v>3.2</v>
      </c>
      <c r="X48" s="71">
        <f t="shared" si="0"/>
        <v>7.359106362541601</v>
      </c>
      <c r="Z48" s="19">
        <v>6762832</v>
      </c>
    </row>
    <row r="49" spans="4:26" ht="13.5">
      <c r="D49" s="133" t="s">
        <v>138</v>
      </c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76"/>
      <c r="V49" s="7">
        <v>2181651</v>
      </c>
      <c r="W49" s="14">
        <f t="shared" si="1"/>
        <v>1</v>
      </c>
      <c r="X49" s="71">
        <f t="shared" si="0"/>
        <v>-66.45286042034432</v>
      </c>
      <c r="Z49" s="19">
        <v>6503240</v>
      </c>
    </row>
    <row r="50" spans="4:26" ht="13.5">
      <c r="D50" s="133" t="s">
        <v>139</v>
      </c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76"/>
      <c r="V50" s="7">
        <v>239521</v>
      </c>
      <c r="W50" s="14">
        <f t="shared" si="1"/>
        <v>0.1</v>
      </c>
      <c r="X50" s="71">
        <f t="shared" si="0"/>
        <v>73.17066117196256</v>
      </c>
      <c r="Z50" s="19">
        <v>138315</v>
      </c>
    </row>
    <row r="51" spans="4:26" ht="13.5">
      <c r="D51" s="133" t="s">
        <v>140</v>
      </c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76"/>
      <c r="V51" s="7">
        <v>1919787</v>
      </c>
      <c r="W51" s="14">
        <f t="shared" si="1"/>
        <v>0.8</v>
      </c>
      <c r="X51" s="71">
        <f t="shared" si="0"/>
        <v>4.728469501813581</v>
      </c>
      <c r="Z51" s="19">
        <v>1833109</v>
      </c>
    </row>
    <row r="52" spans="21:26" ht="9.75" customHeight="1">
      <c r="U52" s="76"/>
      <c r="V52" s="7"/>
      <c r="W52" s="14"/>
      <c r="X52" s="71"/>
      <c r="Z52" s="19"/>
    </row>
    <row r="53" spans="3:26" ht="13.5">
      <c r="C53" s="133" t="s">
        <v>141</v>
      </c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76"/>
      <c r="V53" s="7">
        <v>23023179</v>
      </c>
      <c r="W53" s="14">
        <f t="shared" si="1"/>
        <v>10.1</v>
      </c>
      <c r="X53" s="71">
        <f t="shared" si="0"/>
        <v>-16.635337420220676</v>
      </c>
      <c r="Z53" s="18">
        <v>27617432</v>
      </c>
    </row>
    <row r="54" spans="4:26" ht="13.5">
      <c r="D54" s="133" t="s">
        <v>142</v>
      </c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76"/>
      <c r="V54" s="7">
        <v>6708469</v>
      </c>
      <c r="W54" s="14">
        <f t="shared" si="1"/>
        <v>2.9</v>
      </c>
      <c r="X54" s="71">
        <f t="shared" si="0"/>
        <v>116.15539029624236</v>
      </c>
      <c r="Z54" s="19">
        <v>3103540</v>
      </c>
    </row>
    <row r="55" spans="4:26" ht="13.5">
      <c r="D55" s="133" t="s">
        <v>143</v>
      </c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76"/>
      <c r="V55" s="7">
        <v>8997935</v>
      </c>
      <c r="W55" s="14">
        <f t="shared" si="1"/>
        <v>4</v>
      </c>
      <c r="X55" s="71">
        <f t="shared" si="0"/>
        <v>-12.747838461899486</v>
      </c>
      <c r="Z55" s="19">
        <v>10312564</v>
      </c>
    </row>
    <row r="56" spans="4:26" ht="13.5">
      <c r="D56" s="133" t="s">
        <v>144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76"/>
      <c r="V56" s="7">
        <v>4448450</v>
      </c>
      <c r="W56" s="14">
        <f t="shared" si="1"/>
        <v>2</v>
      </c>
      <c r="X56" s="71">
        <f t="shared" si="0"/>
        <v>-10.356341828602055</v>
      </c>
      <c r="Z56" s="19">
        <v>4962370</v>
      </c>
    </row>
    <row r="57" spans="4:26" ht="13.5">
      <c r="D57" s="133" t="s">
        <v>145</v>
      </c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76"/>
      <c r="V57" s="7">
        <v>2868325</v>
      </c>
      <c r="W57" s="14">
        <f t="shared" si="1"/>
        <v>1.3</v>
      </c>
      <c r="X57" s="71">
        <f t="shared" si="0"/>
        <v>3.0347997604748267</v>
      </c>
      <c r="Z57" s="19">
        <v>2783841</v>
      </c>
    </row>
    <row r="58" spans="21:26" ht="9.75" customHeight="1">
      <c r="U58" s="76"/>
      <c r="V58" s="7"/>
      <c r="W58" s="14"/>
      <c r="X58" s="71"/>
      <c r="Z58" s="19"/>
    </row>
    <row r="59" spans="3:26" ht="13.5">
      <c r="C59" s="133" t="s">
        <v>146</v>
      </c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76"/>
      <c r="V59" s="7">
        <v>48162665</v>
      </c>
      <c r="W59" s="14">
        <f t="shared" si="1"/>
        <v>21.2</v>
      </c>
      <c r="X59" s="71">
        <f t="shared" si="0"/>
        <v>-2.8154536509644723</v>
      </c>
      <c r="Z59" s="18">
        <v>49557946</v>
      </c>
    </row>
    <row r="60" spans="4:26" ht="13.5">
      <c r="D60" s="133" t="s">
        <v>146</v>
      </c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76"/>
      <c r="V60" s="7">
        <v>48162665</v>
      </c>
      <c r="W60" s="14">
        <f t="shared" si="1"/>
        <v>21.2</v>
      </c>
      <c r="X60" s="71">
        <f t="shared" si="0"/>
        <v>-2.8154536509644723</v>
      </c>
      <c r="Z60" s="19">
        <v>49557946</v>
      </c>
    </row>
    <row r="61" spans="21:26" ht="9.75" customHeight="1">
      <c r="U61" s="76"/>
      <c r="V61" s="7"/>
      <c r="W61" s="14"/>
      <c r="X61" s="71"/>
      <c r="Z61" s="19"/>
    </row>
    <row r="62" spans="3:26" ht="13.5">
      <c r="C62" s="133" t="s">
        <v>147</v>
      </c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76"/>
      <c r="V62" s="7">
        <v>8685997</v>
      </c>
      <c r="W62" s="14">
        <f t="shared" si="1"/>
        <v>3.8</v>
      </c>
      <c r="X62" s="71">
        <f t="shared" si="0"/>
        <v>-12.233250271833507</v>
      </c>
      <c r="Z62" s="18">
        <v>9896683</v>
      </c>
    </row>
    <row r="63" spans="4:26" ht="13.5">
      <c r="D63" s="133" t="s">
        <v>147</v>
      </c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76"/>
      <c r="V63" s="7">
        <v>8685997</v>
      </c>
      <c r="W63" s="14">
        <f t="shared" si="1"/>
        <v>3.8</v>
      </c>
      <c r="X63" s="71">
        <f t="shared" si="0"/>
        <v>-12.233250271833507</v>
      </c>
      <c r="Z63" s="19">
        <v>9896683</v>
      </c>
    </row>
    <row r="64" spans="21:26" ht="9.75" customHeight="1">
      <c r="U64" s="76"/>
      <c r="V64" s="7"/>
      <c r="W64" s="14"/>
      <c r="X64" s="71"/>
      <c r="Z64" s="19"/>
    </row>
    <row r="65" spans="3:26" ht="13.5">
      <c r="C65" s="133" t="s">
        <v>148</v>
      </c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76"/>
      <c r="V65" s="7">
        <v>1190985</v>
      </c>
      <c r="W65" s="14">
        <f t="shared" si="1"/>
        <v>0.5</v>
      </c>
      <c r="X65" s="71">
        <f t="shared" si="0"/>
        <v>-43.32062512760159</v>
      </c>
      <c r="Z65" s="18">
        <v>2101267</v>
      </c>
    </row>
    <row r="66" spans="4:26" ht="13.5">
      <c r="D66" s="133" t="s">
        <v>149</v>
      </c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76"/>
      <c r="V66" s="7">
        <v>1135249</v>
      </c>
      <c r="W66" s="14">
        <f t="shared" si="1"/>
        <v>0.5</v>
      </c>
      <c r="X66" s="71">
        <f t="shared" si="0"/>
        <v>-8.863361955467642</v>
      </c>
      <c r="Z66" s="19">
        <v>1245656</v>
      </c>
    </row>
    <row r="67" spans="4:26" ht="13.5">
      <c r="D67" s="133" t="s">
        <v>150</v>
      </c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76"/>
      <c r="V67" s="7">
        <v>55736</v>
      </c>
      <c r="W67" s="14">
        <f t="shared" si="1"/>
        <v>0</v>
      </c>
      <c r="X67" s="71">
        <f t="shared" si="0"/>
        <v>-93.48582474979868</v>
      </c>
      <c r="Z67" s="19">
        <v>855611</v>
      </c>
    </row>
    <row r="68" spans="21:26" ht="9.75" customHeight="1">
      <c r="U68" s="76"/>
      <c r="V68" s="7"/>
      <c r="W68" s="14"/>
      <c r="X68" s="71"/>
      <c r="Z68" s="19"/>
    </row>
    <row r="69" spans="3:26" ht="13.5">
      <c r="C69" s="133" t="s">
        <v>151</v>
      </c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76"/>
      <c r="V69" s="7">
        <v>100000</v>
      </c>
      <c r="W69" s="14">
        <f t="shared" si="1"/>
        <v>0</v>
      </c>
      <c r="X69" s="71">
        <f t="shared" si="0"/>
        <v>0</v>
      </c>
      <c r="Z69" s="18">
        <v>100000</v>
      </c>
    </row>
    <row r="70" spans="4:26" ht="13.5">
      <c r="D70" s="133" t="s">
        <v>151</v>
      </c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76"/>
      <c r="V70" s="7">
        <v>100000</v>
      </c>
      <c r="W70" s="14">
        <f t="shared" si="1"/>
        <v>0</v>
      </c>
      <c r="X70" s="71">
        <f t="shared" si="0"/>
        <v>0</v>
      </c>
      <c r="Z70" s="19">
        <v>100000</v>
      </c>
    </row>
    <row r="71" spans="2:26" ht="9.7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74"/>
      <c r="V71" s="80"/>
      <c r="W71" s="3"/>
      <c r="X71" s="3"/>
      <c r="Z71" s="15"/>
    </row>
    <row r="72" ht="9.75" customHeight="1"/>
  </sheetData>
  <sheetProtection/>
  <mergeCells count="51">
    <mergeCell ref="D66:T66"/>
    <mergeCell ref="D67:T67"/>
    <mergeCell ref="C69:T69"/>
    <mergeCell ref="D70:T70"/>
    <mergeCell ref="D57:T57"/>
    <mergeCell ref="C59:T59"/>
    <mergeCell ref="D60:T60"/>
    <mergeCell ref="C62:T62"/>
    <mergeCell ref="D63:T63"/>
    <mergeCell ref="C65:T65"/>
    <mergeCell ref="D50:T50"/>
    <mergeCell ref="D51:T51"/>
    <mergeCell ref="C53:T53"/>
    <mergeCell ref="D54:T54"/>
    <mergeCell ref="D55:T55"/>
    <mergeCell ref="D56:T56"/>
    <mergeCell ref="C43:T43"/>
    <mergeCell ref="D44:T44"/>
    <mergeCell ref="C46:T46"/>
    <mergeCell ref="D47:T47"/>
    <mergeCell ref="D48:T48"/>
    <mergeCell ref="D49:T49"/>
    <mergeCell ref="D35:T35"/>
    <mergeCell ref="D36:T36"/>
    <mergeCell ref="D37:T37"/>
    <mergeCell ref="C39:T39"/>
    <mergeCell ref="D40:T40"/>
    <mergeCell ref="D41:T41"/>
    <mergeCell ref="C29:T29"/>
    <mergeCell ref="D30:T30"/>
    <mergeCell ref="D31:T31"/>
    <mergeCell ref="D32:T32"/>
    <mergeCell ref="C34:T34"/>
    <mergeCell ref="D21:T21"/>
    <mergeCell ref="D22:T22"/>
    <mergeCell ref="D23:T23"/>
    <mergeCell ref="C25:T25"/>
    <mergeCell ref="D26:T26"/>
    <mergeCell ref="D27:T27"/>
    <mergeCell ref="C14:T14"/>
    <mergeCell ref="D15:T15"/>
    <mergeCell ref="D16:T16"/>
    <mergeCell ref="D17:T17"/>
    <mergeCell ref="D18:T18"/>
    <mergeCell ref="C20:T20"/>
    <mergeCell ref="B3:X3"/>
    <mergeCell ref="V5:X5"/>
    <mergeCell ref="B5:U6"/>
    <mergeCell ref="C9:T9"/>
    <mergeCell ref="C11:T11"/>
    <mergeCell ref="D12:T12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2"/>
  <sheetViews>
    <sheetView zoomScalePageLayoutView="0" workbookViewId="0" topLeftCell="A7">
      <selection activeCell="B3" sqref="B3:X3"/>
    </sheetView>
  </sheetViews>
  <sheetFormatPr defaultColWidth="9.140625" defaultRowHeight="15"/>
  <cols>
    <col min="1" max="21" width="1.57421875" style="0" customWidth="1"/>
    <col min="22" max="24" width="20.421875" style="0" customWidth="1"/>
    <col min="25" max="25" width="1.57421875" style="0" customWidth="1"/>
    <col min="26" max="26" width="11.140625" style="0" customWidth="1"/>
  </cols>
  <sheetData>
    <row r="1" ht="10.5" customHeight="1">
      <c r="A1" s="12" t="s">
        <v>152</v>
      </c>
    </row>
    <row r="2" ht="9" customHeight="1"/>
    <row r="3" spans="2:24" ht="15" customHeight="1">
      <c r="B3" s="134" t="s">
        <v>153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ht="9" customHeight="1"/>
    <row r="5" spans="2:24" ht="18" customHeight="1">
      <c r="B5" s="135" t="s">
        <v>158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 t="s">
        <v>154</v>
      </c>
      <c r="W5" s="88"/>
      <c r="X5" s="105"/>
    </row>
    <row r="6" spans="2:26" ht="18" customHeight="1">
      <c r="B6" s="135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78" t="s">
        <v>155</v>
      </c>
      <c r="W6" s="78" t="s">
        <v>156</v>
      </c>
      <c r="X6" s="79" t="s">
        <v>157</v>
      </c>
      <c r="Z6" s="27" t="s">
        <v>161</v>
      </c>
    </row>
    <row r="7" spans="21:26" ht="12" customHeight="1">
      <c r="U7" s="73"/>
      <c r="V7" s="2" t="s">
        <v>159</v>
      </c>
      <c r="W7" s="2" t="s">
        <v>160</v>
      </c>
      <c r="X7" s="2" t="s">
        <v>160</v>
      </c>
      <c r="Z7" s="25" t="s">
        <v>162</v>
      </c>
    </row>
    <row r="8" spans="21:26" ht="6.75" customHeight="1">
      <c r="U8" s="76"/>
      <c r="Z8" s="26"/>
    </row>
    <row r="9" spans="3:26" ht="12" customHeight="1">
      <c r="C9" s="136" t="s">
        <v>163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76"/>
      <c r="V9" s="50">
        <v>71561372</v>
      </c>
      <c r="W9" s="13">
        <v>100</v>
      </c>
      <c r="X9" s="20">
        <f>SUM(V9/Z9-1)*100</f>
        <v>3.5030466787332015</v>
      </c>
      <c r="Z9" s="18">
        <v>69139387</v>
      </c>
    </row>
    <row r="10" spans="4:26" ht="12" customHeight="1">
      <c r="D10" s="133" t="s">
        <v>164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76"/>
      <c r="V10" s="28">
        <v>18283970</v>
      </c>
      <c r="W10" s="55">
        <f>ROUND(V10/V$9*100,1)</f>
        <v>25.6</v>
      </c>
      <c r="X10" s="31">
        <f aca="true" t="shared" si="0" ref="X10:X37">SUM(V10/Z10-1)*100</f>
        <v>3.373624462522984</v>
      </c>
      <c r="Z10" s="18">
        <v>17687268</v>
      </c>
    </row>
    <row r="11" spans="5:26" ht="12" customHeight="1">
      <c r="E11" s="133" t="s">
        <v>164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76"/>
      <c r="V11" s="28">
        <v>18283970</v>
      </c>
      <c r="W11" s="55">
        <f aca="true" t="shared" si="1" ref="W11:W37">ROUND(V11/V$9*100,1)</f>
        <v>25.6</v>
      </c>
      <c r="X11" s="31">
        <f t="shared" si="0"/>
        <v>3.373624462522984</v>
      </c>
      <c r="Z11" s="19">
        <v>17687268</v>
      </c>
    </row>
    <row r="12" spans="4:26" ht="12" customHeight="1">
      <c r="D12" s="133" t="s">
        <v>165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76"/>
      <c r="V12" s="28">
        <v>2</v>
      </c>
      <c r="W12" s="55">
        <f t="shared" si="1"/>
        <v>0</v>
      </c>
      <c r="X12" s="31">
        <f t="shared" si="0"/>
        <v>0</v>
      </c>
      <c r="Z12" s="18">
        <v>2</v>
      </c>
    </row>
    <row r="13" spans="5:26" ht="12" customHeight="1">
      <c r="E13" s="133" t="s">
        <v>165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76"/>
      <c r="V13" s="28">
        <v>2</v>
      </c>
      <c r="W13" s="55">
        <f t="shared" si="1"/>
        <v>0</v>
      </c>
      <c r="X13" s="31">
        <f t="shared" si="0"/>
        <v>0</v>
      </c>
      <c r="Z13" s="19">
        <v>2</v>
      </c>
    </row>
    <row r="14" spans="4:26" ht="12" customHeight="1">
      <c r="D14" s="133" t="s">
        <v>166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76"/>
      <c r="V14" s="28">
        <v>1</v>
      </c>
      <c r="W14" s="55">
        <f t="shared" si="1"/>
        <v>0</v>
      </c>
      <c r="X14" s="31">
        <f t="shared" si="0"/>
        <v>0</v>
      </c>
      <c r="Z14" s="18">
        <v>1</v>
      </c>
    </row>
    <row r="15" spans="5:26" ht="12" customHeight="1">
      <c r="E15" s="133" t="s">
        <v>167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76"/>
      <c r="V15" s="28">
        <v>1</v>
      </c>
      <c r="W15" s="55">
        <f t="shared" si="1"/>
        <v>0</v>
      </c>
      <c r="X15" s="31">
        <f t="shared" si="0"/>
        <v>0</v>
      </c>
      <c r="Z15" s="19">
        <v>1</v>
      </c>
    </row>
    <row r="16" spans="4:26" ht="12" customHeight="1">
      <c r="D16" s="133" t="s">
        <v>168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76"/>
      <c r="V16" s="28">
        <v>15155190</v>
      </c>
      <c r="W16" s="55">
        <f t="shared" si="1"/>
        <v>21.2</v>
      </c>
      <c r="X16" s="31">
        <f t="shared" si="0"/>
        <v>-3.6768050616489356</v>
      </c>
      <c r="Z16" s="18">
        <v>15733687</v>
      </c>
    </row>
    <row r="17" spans="5:26" ht="12" customHeight="1">
      <c r="E17" s="133" t="s">
        <v>169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76"/>
      <c r="V17" s="28">
        <v>14608418</v>
      </c>
      <c r="W17" s="55">
        <f t="shared" si="1"/>
        <v>20.4</v>
      </c>
      <c r="X17" s="31">
        <f t="shared" si="0"/>
        <v>-2.039436581939369</v>
      </c>
      <c r="Z17" s="19">
        <v>14912550</v>
      </c>
    </row>
    <row r="18" spans="5:26" ht="12" customHeight="1">
      <c r="E18" s="133" t="s">
        <v>170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76"/>
      <c r="V18" s="28">
        <v>546772</v>
      </c>
      <c r="W18" s="55">
        <f t="shared" si="1"/>
        <v>0.8</v>
      </c>
      <c r="X18" s="31">
        <f t="shared" si="0"/>
        <v>-33.412816618907684</v>
      </c>
      <c r="Z18" s="19">
        <v>821137</v>
      </c>
    </row>
    <row r="19" spans="4:26" ht="12" customHeight="1">
      <c r="D19" s="133" t="s">
        <v>171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76"/>
      <c r="V19" s="28">
        <v>2234517</v>
      </c>
      <c r="W19" s="55">
        <f t="shared" si="1"/>
        <v>3.1</v>
      </c>
      <c r="X19" s="31">
        <f t="shared" si="0"/>
        <v>8.669255515488118</v>
      </c>
      <c r="Z19" s="18">
        <v>2056255</v>
      </c>
    </row>
    <row r="20" spans="5:26" ht="12" customHeight="1">
      <c r="E20" s="133" t="s">
        <v>171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76"/>
      <c r="V20" s="28">
        <v>2234517</v>
      </c>
      <c r="W20" s="55">
        <f t="shared" si="1"/>
        <v>3.1</v>
      </c>
      <c r="X20" s="31">
        <f t="shared" si="0"/>
        <v>8.669255515488118</v>
      </c>
      <c r="Z20" s="19">
        <v>2056255</v>
      </c>
    </row>
    <row r="21" spans="4:26" ht="12" customHeight="1">
      <c r="D21" s="133" t="s">
        <v>172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76"/>
      <c r="V21" s="28">
        <v>10975539</v>
      </c>
      <c r="W21" s="55">
        <f t="shared" si="1"/>
        <v>15.3</v>
      </c>
      <c r="X21" s="31">
        <f t="shared" si="0"/>
        <v>2.2677827020234576</v>
      </c>
      <c r="Z21" s="18">
        <v>10732157</v>
      </c>
    </row>
    <row r="22" spans="5:26" ht="12" customHeight="1">
      <c r="E22" s="133" t="s">
        <v>172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76"/>
      <c r="V22" s="28">
        <v>10975539</v>
      </c>
      <c r="W22" s="55">
        <f t="shared" si="1"/>
        <v>15.3</v>
      </c>
      <c r="X22" s="31">
        <f t="shared" si="0"/>
        <v>2.2677827020234576</v>
      </c>
      <c r="Z22" s="19">
        <v>10732157</v>
      </c>
    </row>
    <row r="23" spans="4:26" ht="12" customHeight="1">
      <c r="D23" s="133" t="s">
        <v>173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76"/>
      <c r="V23" s="28">
        <v>4368829</v>
      </c>
      <c r="W23" s="55">
        <f t="shared" si="1"/>
        <v>6.1</v>
      </c>
      <c r="X23" s="31">
        <f t="shared" si="0"/>
        <v>24.956317920306837</v>
      </c>
      <c r="Z23" s="18">
        <v>3496285</v>
      </c>
    </row>
    <row r="24" spans="5:26" ht="12" customHeight="1">
      <c r="E24" s="133" t="s">
        <v>174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76"/>
      <c r="V24" s="28">
        <v>528491</v>
      </c>
      <c r="W24" s="55">
        <f t="shared" si="1"/>
        <v>0.7</v>
      </c>
      <c r="X24" s="31">
        <f t="shared" si="0"/>
        <v>20.58406118518925</v>
      </c>
      <c r="Z24" s="19">
        <v>438276</v>
      </c>
    </row>
    <row r="25" spans="5:26" ht="12" customHeight="1">
      <c r="E25" s="133" t="s">
        <v>175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76"/>
      <c r="V25" s="28">
        <v>3840338</v>
      </c>
      <c r="W25" s="55">
        <f t="shared" si="1"/>
        <v>5.4</v>
      </c>
      <c r="X25" s="31">
        <f t="shared" si="0"/>
        <v>25.582952829766036</v>
      </c>
      <c r="Z25" s="19">
        <v>3058009</v>
      </c>
    </row>
    <row r="26" spans="4:26" ht="12" customHeight="1">
      <c r="D26" s="133" t="s">
        <v>176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76"/>
      <c r="V26" s="28">
        <v>8038318</v>
      </c>
      <c r="W26" s="55">
        <f t="shared" si="1"/>
        <v>11.2</v>
      </c>
      <c r="X26" s="31">
        <f t="shared" si="0"/>
        <v>4.659166780374946</v>
      </c>
      <c r="Z26" s="18">
        <v>7680472</v>
      </c>
    </row>
    <row r="27" spans="5:26" ht="12" customHeight="1">
      <c r="E27" s="133" t="s">
        <v>176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76"/>
      <c r="V27" s="28">
        <v>8038318</v>
      </c>
      <c r="W27" s="55">
        <f t="shared" si="1"/>
        <v>11.2</v>
      </c>
      <c r="X27" s="31">
        <f t="shared" si="0"/>
        <v>4.659166780374946</v>
      </c>
      <c r="Z27" s="19">
        <v>7680472</v>
      </c>
    </row>
    <row r="28" spans="4:26" ht="12" customHeight="1">
      <c r="D28" s="133" t="s">
        <v>177</v>
      </c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76"/>
      <c r="V28" s="28">
        <v>1</v>
      </c>
      <c r="W28" s="55">
        <f t="shared" si="1"/>
        <v>0</v>
      </c>
      <c r="X28" s="31">
        <f t="shared" si="0"/>
        <v>0</v>
      </c>
      <c r="Z28" s="18">
        <v>1</v>
      </c>
    </row>
    <row r="29" spans="5:26" ht="12" customHeight="1">
      <c r="E29" s="133" t="s">
        <v>178</v>
      </c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76"/>
      <c r="V29" s="28">
        <v>1</v>
      </c>
      <c r="W29" s="55">
        <f t="shared" si="1"/>
        <v>0</v>
      </c>
      <c r="X29" s="31">
        <f t="shared" si="0"/>
        <v>0</v>
      </c>
      <c r="Z29" s="19">
        <v>1</v>
      </c>
    </row>
    <row r="30" spans="4:26" ht="12" customHeight="1">
      <c r="D30" s="133" t="s">
        <v>179</v>
      </c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76"/>
      <c r="V30" s="28">
        <v>11799923</v>
      </c>
      <c r="W30" s="55">
        <f t="shared" si="1"/>
        <v>16.5</v>
      </c>
      <c r="X30" s="31">
        <f t="shared" si="0"/>
        <v>6.788546980298826</v>
      </c>
      <c r="Z30" s="18">
        <v>11049802</v>
      </c>
    </row>
    <row r="31" spans="5:26" ht="12" customHeight="1">
      <c r="E31" s="133" t="s">
        <v>180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76"/>
      <c r="V31" s="28">
        <v>11799923</v>
      </c>
      <c r="W31" s="55">
        <f t="shared" si="1"/>
        <v>16.5</v>
      </c>
      <c r="X31" s="31">
        <f t="shared" si="0"/>
        <v>6.788546980298826</v>
      </c>
      <c r="Z31" s="19">
        <v>11049802</v>
      </c>
    </row>
    <row r="32" spans="4:26" ht="12" customHeight="1">
      <c r="D32" s="133" t="s">
        <v>181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76"/>
      <c r="V32" s="28">
        <v>600001</v>
      </c>
      <c r="W32" s="55">
        <f t="shared" si="1"/>
        <v>0.8</v>
      </c>
      <c r="X32" s="31">
        <f t="shared" si="0"/>
        <v>0</v>
      </c>
      <c r="Z32" s="18">
        <v>600001</v>
      </c>
    </row>
    <row r="33" spans="5:26" ht="12" customHeight="1">
      <c r="E33" s="133" t="s">
        <v>181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76"/>
      <c r="V33" s="28">
        <v>600001</v>
      </c>
      <c r="W33" s="55">
        <f t="shared" si="1"/>
        <v>0.8</v>
      </c>
      <c r="X33" s="31">
        <f t="shared" si="0"/>
        <v>0</v>
      </c>
      <c r="Z33" s="19">
        <v>600001</v>
      </c>
    </row>
    <row r="34" spans="4:26" ht="12" customHeight="1">
      <c r="D34" s="133" t="s">
        <v>182</v>
      </c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76"/>
      <c r="V34" s="28">
        <v>105081</v>
      </c>
      <c r="W34" s="55">
        <f t="shared" si="1"/>
        <v>0.1</v>
      </c>
      <c r="X34" s="31">
        <f t="shared" si="0"/>
        <v>1.5707160532013598</v>
      </c>
      <c r="Z34" s="18">
        <v>103456</v>
      </c>
    </row>
    <row r="35" spans="5:26" ht="12" customHeight="1">
      <c r="E35" s="133" t="s">
        <v>183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76"/>
      <c r="V35" s="28">
        <v>5</v>
      </c>
      <c r="W35" s="55">
        <f t="shared" si="1"/>
        <v>0</v>
      </c>
      <c r="X35" s="31">
        <f t="shared" si="0"/>
        <v>0</v>
      </c>
      <c r="Z35" s="19">
        <v>5</v>
      </c>
    </row>
    <row r="36" spans="5:26" ht="12" customHeight="1">
      <c r="E36" s="133" t="s">
        <v>184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76"/>
      <c r="V36" s="28">
        <v>1</v>
      </c>
      <c r="W36" s="55">
        <f t="shared" si="1"/>
        <v>0</v>
      </c>
      <c r="X36" s="31">
        <f t="shared" si="0"/>
        <v>0</v>
      </c>
      <c r="Z36" s="19">
        <v>1</v>
      </c>
    </row>
    <row r="37" spans="5:26" ht="12" customHeight="1">
      <c r="E37" s="133" t="s">
        <v>185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76"/>
      <c r="V37" s="28">
        <v>105075</v>
      </c>
      <c r="W37" s="55">
        <f t="shared" si="1"/>
        <v>0.1</v>
      </c>
      <c r="X37" s="31">
        <f t="shared" si="0"/>
        <v>1.5708071532141155</v>
      </c>
      <c r="Z37" s="19">
        <v>103450</v>
      </c>
    </row>
    <row r="38" spans="21:26" ht="10.5" customHeight="1">
      <c r="U38" s="76"/>
      <c r="Z38" s="19"/>
    </row>
    <row r="39" spans="21:26" ht="10.5" customHeight="1">
      <c r="U39" s="76"/>
      <c r="Z39" s="19"/>
    </row>
    <row r="40" spans="3:26" ht="12" customHeight="1">
      <c r="C40" s="136" t="s">
        <v>186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76"/>
      <c r="V40" s="29">
        <v>39753215</v>
      </c>
      <c r="W40" s="56">
        <v>100</v>
      </c>
      <c r="X40" s="13">
        <f>SUM(V40/Z40-1)*100</f>
        <v>1.728364600184329</v>
      </c>
      <c r="Z40" s="18">
        <v>39077808</v>
      </c>
    </row>
    <row r="41" spans="3:26" ht="12" customHeight="1">
      <c r="C41" s="136" t="s">
        <v>187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76"/>
      <c r="V41" s="29">
        <v>39610569</v>
      </c>
      <c r="W41" s="56">
        <f>ROUND(V41/V$40*100,1)</f>
        <v>99.6</v>
      </c>
      <c r="X41" s="13">
        <f aca="true" t="shared" si="2" ref="X41:X70">SUM(V41/Z41-1)*100</f>
        <v>1.7125048117591968</v>
      </c>
      <c r="Z41" s="18">
        <v>38943657</v>
      </c>
    </row>
    <row r="42" spans="4:26" ht="12" customHeight="1">
      <c r="D42" s="133" t="s">
        <v>188</v>
      </c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76"/>
      <c r="V42" s="28">
        <v>8463073</v>
      </c>
      <c r="W42" s="55">
        <f aca="true" t="shared" si="3" ref="W42:W70">ROUND(V42/V$40*100,1)</f>
        <v>21.3</v>
      </c>
      <c r="X42" s="14">
        <f t="shared" si="2"/>
        <v>34.394052094197946</v>
      </c>
      <c r="Z42" s="18">
        <v>6297208</v>
      </c>
    </row>
    <row r="43" spans="5:26" ht="12" customHeight="1">
      <c r="E43" s="133" t="s">
        <v>188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76"/>
      <c r="V43" s="28">
        <v>8463073</v>
      </c>
      <c r="W43" s="55">
        <f t="shared" si="3"/>
        <v>21.3</v>
      </c>
      <c r="X43" s="14">
        <f t="shared" si="2"/>
        <v>34.394052094197946</v>
      </c>
      <c r="Z43" s="19">
        <v>6297208</v>
      </c>
    </row>
    <row r="44" spans="4:26" ht="12" customHeight="1">
      <c r="D44" s="133" t="s">
        <v>168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76"/>
      <c r="V44" s="28">
        <v>8975204</v>
      </c>
      <c r="W44" s="55">
        <f t="shared" si="3"/>
        <v>22.6</v>
      </c>
      <c r="X44" s="14">
        <f t="shared" si="2"/>
        <v>5.3675535888958015</v>
      </c>
      <c r="Z44" s="18">
        <v>8517996</v>
      </c>
    </row>
    <row r="45" spans="5:26" ht="12" customHeight="1">
      <c r="E45" s="133" t="s">
        <v>169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76"/>
      <c r="V45" s="28">
        <v>6808503</v>
      </c>
      <c r="W45" s="55">
        <f t="shared" si="3"/>
        <v>17.1</v>
      </c>
      <c r="X45" s="14">
        <f t="shared" si="2"/>
        <v>1.6001588952067713</v>
      </c>
      <c r="Z45" s="19">
        <v>6701272</v>
      </c>
    </row>
    <row r="46" spans="5:26" ht="12" customHeight="1">
      <c r="E46" s="133" t="s">
        <v>170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76"/>
      <c r="V46" s="28">
        <v>2166701</v>
      </c>
      <c r="W46" s="55">
        <f t="shared" si="3"/>
        <v>5.5</v>
      </c>
      <c r="X46" s="14">
        <f t="shared" si="2"/>
        <v>19.264181020342107</v>
      </c>
      <c r="Z46" s="19">
        <v>1816724</v>
      </c>
    </row>
    <row r="47" spans="4:26" ht="12" customHeight="1">
      <c r="D47" s="133" t="s">
        <v>189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76"/>
      <c r="V47" s="28">
        <v>11017002</v>
      </c>
      <c r="W47" s="55">
        <f t="shared" si="3"/>
        <v>27.7</v>
      </c>
      <c r="X47" s="59">
        <f t="shared" si="2"/>
        <v>-3.261314525446646</v>
      </c>
      <c r="Z47" s="18">
        <v>11388414</v>
      </c>
    </row>
    <row r="48" spans="5:26" ht="12" customHeight="1">
      <c r="E48" s="133" t="s">
        <v>189</v>
      </c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76"/>
      <c r="V48" s="28">
        <v>11017002</v>
      </c>
      <c r="W48" s="55">
        <f t="shared" si="3"/>
        <v>27.7</v>
      </c>
      <c r="X48" s="59">
        <f t="shared" si="2"/>
        <v>-3.261314525446646</v>
      </c>
      <c r="Z48" s="19">
        <v>11388414</v>
      </c>
    </row>
    <row r="49" spans="4:26" ht="12" customHeight="1">
      <c r="D49" s="133" t="s">
        <v>173</v>
      </c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76"/>
      <c r="V49" s="28">
        <v>5972178</v>
      </c>
      <c r="W49" s="55">
        <f t="shared" si="3"/>
        <v>15</v>
      </c>
      <c r="X49" s="14">
        <f t="shared" si="2"/>
        <v>5.632902996439504</v>
      </c>
      <c r="Z49" s="18">
        <v>5653710</v>
      </c>
    </row>
    <row r="50" spans="5:26" ht="12" customHeight="1">
      <c r="E50" s="133" t="s">
        <v>174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76"/>
      <c r="V50" s="28">
        <v>5497032</v>
      </c>
      <c r="W50" s="55">
        <f t="shared" si="3"/>
        <v>13.8</v>
      </c>
      <c r="X50" s="14">
        <f t="shared" si="2"/>
        <v>0.23834961627189344</v>
      </c>
      <c r="Z50" s="19">
        <v>5483961</v>
      </c>
    </row>
    <row r="51" spans="5:26" ht="12" customHeight="1">
      <c r="E51" s="133" t="s">
        <v>175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76"/>
      <c r="V51" s="28">
        <v>165168</v>
      </c>
      <c r="W51" s="55">
        <f t="shared" si="3"/>
        <v>0.4</v>
      </c>
      <c r="X51" s="59">
        <f t="shared" si="2"/>
        <v>-2.698690419383909</v>
      </c>
      <c r="Z51" s="19">
        <v>169749</v>
      </c>
    </row>
    <row r="52" spans="5:26" ht="12" customHeight="1">
      <c r="E52" s="133" t="s">
        <v>193</v>
      </c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76"/>
      <c r="V52" s="28">
        <v>309978</v>
      </c>
      <c r="W52" s="55">
        <f t="shared" si="3"/>
        <v>0.8</v>
      </c>
      <c r="X52" s="60">
        <v>0</v>
      </c>
      <c r="Z52" s="19">
        <v>0</v>
      </c>
    </row>
    <row r="53" spans="4:26" ht="12" customHeight="1">
      <c r="D53" s="133" t="s">
        <v>177</v>
      </c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76"/>
      <c r="V53" s="28">
        <v>315</v>
      </c>
      <c r="W53" s="55">
        <f t="shared" si="3"/>
        <v>0</v>
      </c>
      <c r="X53" s="59">
        <f t="shared" si="2"/>
        <v>-66.59597030752916</v>
      </c>
      <c r="Z53" s="18">
        <v>943</v>
      </c>
    </row>
    <row r="54" spans="5:26" ht="12" customHeight="1">
      <c r="E54" s="133" t="s">
        <v>190</v>
      </c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76"/>
      <c r="V54" s="28">
        <v>315</v>
      </c>
      <c r="W54" s="55">
        <f t="shared" si="3"/>
        <v>0</v>
      </c>
      <c r="X54" s="59">
        <f t="shared" si="2"/>
        <v>-66.59597030752916</v>
      </c>
      <c r="Z54" s="19">
        <v>943</v>
      </c>
    </row>
    <row r="55" spans="4:26" ht="12" customHeight="1">
      <c r="D55" s="133" t="s">
        <v>179</v>
      </c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76"/>
      <c r="V55" s="28">
        <v>5171961</v>
      </c>
      <c r="W55" s="55">
        <f t="shared" si="3"/>
        <v>13</v>
      </c>
      <c r="X55" s="59">
        <f t="shared" si="2"/>
        <v>-26.880601427139684</v>
      </c>
      <c r="Z55" s="18">
        <v>7073309</v>
      </c>
    </row>
    <row r="56" spans="5:26" ht="12" customHeight="1">
      <c r="E56" s="133" t="s">
        <v>191</v>
      </c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76"/>
      <c r="V56" s="28">
        <v>5171961</v>
      </c>
      <c r="W56" s="55">
        <f t="shared" si="3"/>
        <v>13</v>
      </c>
      <c r="X56" s="59">
        <f t="shared" si="2"/>
        <v>-1.8529103336456854</v>
      </c>
      <c r="Z56" s="19">
        <v>5269602</v>
      </c>
    </row>
    <row r="57" spans="4:26" ht="12" customHeight="1">
      <c r="D57" s="133" t="s">
        <v>181</v>
      </c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76"/>
      <c r="V57" s="28">
        <v>8463</v>
      </c>
      <c r="W57" s="55">
        <f t="shared" si="3"/>
        <v>0</v>
      </c>
      <c r="X57" s="14">
        <f t="shared" si="2"/>
        <v>2.1854624486838947</v>
      </c>
      <c r="Z57" s="18">
        <v>8282</v>
      </c>
    </row>
    <row r="58" spans="5:26" ht="12" customHeight="1">
      <c r="E58" s="133" t="s">
        <v>181</v>
      </c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76"/>
      <c r="V58" s="28">
        <v>8463</v>
      </c>
      <c r="W58" s="55">
        <f t="shared" si="3"/>
        <v>0</v>
      </c>
      <c r="X58" s="14">
        <f t="shared" si="2"/>
        <v>2.1854624486838947</v>
      </c>
      <c r="Z58" s="19">
        <v>8282</v>
      </c>
    </row>
    <row r="59" spans="4:26" ht="12" customHeight="1">
      <c r="D59" s="133" t="s">
        <v>182</v>
      </c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76"/>
      <c r="V59" s="28">
        <v>2373</v>
      </c>
      <c r="W59" s="55">
        <f t="shared" si="3"/>
        <v>0</v>
      </c>
      <c r="X59" s="59">
        <f t="shared" si="2"/>
        <v>-37.47035573122529</v>
      </c>
      <c r="Z59" s="18">
        <v>3795</v>
      </c>
    </row>
    <row r="60" spans="5:26" ht="12" customHeight="1">
      <c r="E60" s="133" t="s">
        <v>192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76"/>
      <c r="V60" s="28">
        <v>2</v>
      </c>
      <c r="W60" s="55">
        <f t="shared" si="3"/>
        <v>0</v>
      </c>
      <c r="X60" s="64">
        <f t="shared" si="2"/>
        <v>0</v>
      </c>
      <c r="Z60" s="19">
        <v>2</v>
      </c>
    </row>
    <row r="61" spans="5:26" ht="12" customHeight="1">
      <c r="E61" s="133" t="s">
        <v>184</v>
      </c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76"/>
      <c r="V61" s="28">
        <v>1</v>
      </c>
      <c r="W61" s="55">
        <f t="shared" si="3"/>
        <v>0</v>
      </c>
      <c r="X61" s="59">
        <f t="shared" si="2"/>
        <v>-96.55172413793103</v>
      </c>
      <c r="Z61" s="19">
        <v>29</v>
      </c>
    </row>
    <row r="62" spans="5:26" ht="12" customHeight="1">
      <c r="E62" s="133" t="s">
        <v>185</v>
      </c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76"/>
      <c r="V62" s="28">
        <v>2370</v>
      </c>
      <c r="W62" s="55">
        <f t="shared" si="3"/>
        <v>0</v>
      </c>
      <c r="X62" s="59">
        <f t="shared" si="2"/>
        <v>-37.035069075451645</v>
      </c>
      <c r="Z62" s="19">
        <v>3764</v>
      </c>
    </row>
    <row r="63" spans="3:26" ht="12" customHeight="1">
      <c r="C63" s="136" t="s">
        <v>314</v>
      </c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76"/>
      <c r="V63" s="50">
        <v>142646</v>
      </c>
      <c r="W63" s="56">
        <f t="shared" si="3"/>
        <v>0.4</v>
      </c>
      <c r="X63" s="13">
        <f t="shared" si="2"/>
        <v>6.332416456083068</v>
      </c>
      <c r="Z63" s="18">
        <v>134151</v>
      </c>
    </row>
    <row r="64" spans="4:26" ht="12" customHeight="1">
      <c r="D64" s="133" t="s">
        <v>315</v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76"/>
      <c r="V64" s="49">
        <v>68276</v>
      </c>
      <c r="W64" s="55">
        <f t="shared" si="3"/>
        <v>0.2</v>
      </c>
      <c r="X64" s="14">
        <f t="shared" si="2"/>
        <v>12.610918687118588</v>
      </c>
      <c r="Z64" s="18">
        <v>60630</v>
      </c>
    </row>
    <row r="65" spans="5:26" ht="12" customHeight="1">
      <c r="E65" s="133" t="s">
        <v>316</v>
      </c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76"/>
      <c r="V65" s="49">
        <v>68276</v>
      </c>
      <c r="W65" s="55">
        <f t="shared" si="3"/>
        <v>0.2</v>
      </c>
      <c r="X65" s="14">
        <f t="shared" si="2"/>
        <v>12.610918687118588</v>
      </c>
      <c r="Z65" s="19">
        <v>60630</v>
      </c>
    </row>
    <row r="66" spans="4:26" ht="12" customHeight="1">
      <c r="D66" s="133" t="s">
        <v>179</v>
      </c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76"/>
      <c r="V66" s="49">
        <v>67970</v>
      </c>
      <c r="W66" s="55">
        <f t="shared" si="3"/>
        <v>0.2</v>
      </c>
      <c r="X66" s="14">
        <f t="shared" si="2"/>
        <v>0.07803642681507572</v>
      </c>
      <c r="Z66" s="18">
        <v>67917</v>
      </c>
    </row>
    <row r="67" spans="5:26" ht="12" customHeight="1">
      <c r="E67" s="133" t="s">
        <v>180</v>
      </c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76"/>
      <c r="V67" s="49">
        <v>67970</v>
      </c>
      <c r="W67" s="55">
        <f t="shared" si="3"/>
        <v>0.2</v>
      </c>
      <c r="X67" s="14">
        <f t="shared" si="2"/>
        <v>0.07803642681507572</v>
      </c>
      <c r="Z67" s="19">
        <v>67917</v>
      </c>
    </row>
    <row r="68" spans="4:26" ht="12" customHeight="1">
      <c r="D68" s="133" t="s">
        <v>182</v>
      </c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76"/>
      <c r="V68" s="49">
        <v>6400</v>
      </c>
      <c r="W68" s="55">
        <f t="shared" si="3"/>
        <v>0</v>
      </c>
      <c r="X68" s="14">
        <f t="shared" si="2"/>
        <v>14.20413990007139</v>
      </c>
      <c r="Z68" s="18">
        <v>5604</v>
      </c>
    </row>
    <row r="69" spans="5:26" ht="12" customHeight="1">
      <c r="E69" s="133" t="s">
        <v>184</v>
      </c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76"/>
      <c r="V69" s="49">
        <v>1</v>
      </c>
      <c r="W69" s="55">
        <f t="shared" si="3"/>
        <v>0</v>
      </c>
      <c r="X69" s="14">
        <f t="shared" si="2"/>
        <v>0</v>
      </c>
      <c r="Z69" s="19">
        <v>1</v>
      </c>
    </row>
    <row r="70" spans="5:26" ht="12" customHeight="1">
      <c r="E70" s="133" t="s">
        <v>185</v>
      </c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76"/>
      <c r="V70" s="49">
        <v>6399</v>
      </c>
      <c r="W70" s="55">
        <f t="shared" si="3"/>
        <v>0</v>
      </c>
      <c r="X70" s="14">
        <f t="shared" si="2"/>
        <v>14.206674995538116</v>
      </c>
      <c r="Z70" s="19">
        <v>5603</v>
      </c>
    </row>
    <row r="71" spans="2:24" ht="12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74"/>
      <c r="V71" s="3"/>
      <c r="W71" s="3"/>
      <c r="X71" s="3"/>
    </row>
    <row r="72" spans="2:6" ht="10.5" customHeight="1">
      <c r="B72" s="132" t="s">
        <v>90</v>
      </c>
      <c r="C72" s="132"/>
      <c r="D72" s="132"/>
      <c r="E72" s="51" t="s">
        <v>91</v>
      </c>
      <c r="F72" s="6" t="s">
        <v>92</v>
      </c>
    </row>
  </sheetData>
  <sheetProtection/>
  <mergeCells count="64">
    <mergeCell ref="E69:T69"/>
    <mergeCell ref="E70:T70"/>
    <mergeCell ref="C63:T63"/>
    <mergeCell ref="D64:T64"/>
    <mergeCell ref="E65:T65"/>
    <mergeCell ref="D66:T66"/>
    <mergeCell ref="E67:T67"/>
    <mergeCell ref="D68:T68"/>
    <mergeCell ref="C40:T40"/>
    <mergeCell ref="C41:T41"/>
    <mergeCell ref="D34:T34"/>
    <mergeCell ref="E35:T35"/>
    <mergeCell ref="E36:T36"/>
    <mergeCell ref="E37:T37"/>
    <mergeCell ref="B3:X3"/>
    <mergeCell ref="V5:X5"/>
    <mergeCell ref="B5:U6"/>
    <mergeCell ref="C9:T9"/>
    <mergeCell ref="D28:T28"/>
    <mergeCell ref="E29:T29"/>
    <mergeCell ref="D16:T16"/>
    <mergeCell ref="E17:T17"/>
    <mergeCell ref="E18:T18"/>
    <mergeCell ref="D19:T19"/>
    <mergeCell ref="D30:T30"/>
    <mergeCell ref="E31:T31"/>
    <mergeCell ref="D32:T32"/>
    <mergeCell ref="E33:T33"/>
    <mergeCell ref="E22:T22"/>
    <mergeCell ref="D23:T23"/>
    <mergeCell ref="E24:T24"/>
    <mergeCell ref="E25:T25"/>
    <mergeCell ref="D26:T26"/>
    <mergeCell ref="E27:T27"/>
    <mergeCell ref="E20:T20"/>
    <mergeCell ref="D21:T21"/>
    <mergeCell ref="D10:T10"/>
    <mergeCell ref="E11:T11"/>
    <mergeCell ref="D12:T12"/>
    <mergeCell ref="E13:T13"/>
    <mergeCell ref="D14:T14"/>
    <mergeCell ref="E15:T15"/>
    <mergeCell ref="D42:T42"/>
    <mergeCell ref="E43:T43"/>
    <mergeCell ref="D44:T44"/>
    <mergeCell ref="E45:T45"/>
    <mergeCell ref="E46:T46"/>
    <mergeCell ref="D47:T47"/>
    <mergeCell ref="E48:T48"/>
    <mergeCell ref="D49:T49"/>
    <mergeCell ref="E50:T50"/>
    <mergeCell ref="E51:T51"/>
    <mergeCell ref="D53:T53"/>
    <mergeCell ref="E54:T54"/>
    <mergeCell ref="B72:D72"/>
    <mergeCell ref="E60:T60"/>
    <mergeCell ref="E61:T61"/>
    <mergeCell ref="E62:T62"/>
    <mergeCell ref="E52:T52"/>
    <mergeCell ref="D55:T55"/>
    <mergeCell ref="E56:T56"/>
    <mergeCell ref="D57:T57"/>
    <mergeCell ref="E58:T58"/>
    <mergeCell ref="D59:T59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Z32"/>
  <sheetViews>
    <sheetView zoomScalePageLayoutView="0" workbookViewId="0" topLeftCell="A1">
      <selection activeCell="B3" sqref="B3:X3"/>
    </sheetView>
  </sheetViews>
  <sheetFormatPr defaultColWidth="9.140625" defaultRowHeight="15"/>
  <cols>
    <col min="1" max="1" width="0.9921875" style="0" customWidth="1"/>
    <col min="2" max="21" width="1.57421875" style="0" customWidth="1"/>
    <col min="22" max="24" width="20.421875" style="0" customWidth="1"/>
    <col min="25" max="25" width="1.57421875" style="0" customWidth="1"/>
    <col min="26" max="26" width="11.140625" style="0" customWidth="1"/>
  </cols>
  <sheetData>
    <row r="1" ht="10.5" customHeight="1">
      <c r="Y1" s="1" t="s">
        <v>317</v>
      </c>
    </row>
    <row r="2" ht="9" customHeight="1"/>
    <row r="3" spans="2:24" ht="15" customHeight="1">
      <c r="B3" s="137" t="s">
        <v>318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r="4" spans="2:24" ht="9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18" customHeight="1">
      <c r="B5" s="135" t="s">
        <v>319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 t="s">
        <v>320</v>
      </c>
      <c r="W5" s="88"/>
      <c r="X5" s="105"/>
    </row>
    <row r="6" spans="2:26" ht="18" customHeight="1">
      <c r="B6" s="135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78" t="s">
        <v>321</v>
      </c>
      <c r="W6" s="78" t="s">
        <v>322</v>
      </c>
      <c r="X6" s="79" t="s">
        <v>323</v>
      </c>
      <c r="Z6" s="27" t="s">
        <v>161</v>
      </c>
    </row>
    <row r="7" spans="21:26" ht="12" customHeight="1">
      <c r="U7" s="73"/>
      <c r="V7" s="2" t="s">
        <v>324</v>
      </c>
      <c r="W7" s="2" t="s">
        <v>325</v>
      </c>
      <c r="X7" s="2" t="s">
        <v>325</v>
      </c>
      <c r="Z7" s="25" t="s">
        <v>162</v>
      </c>
    </row>
    <row r="8" ht="6.75" customHeight="1">
      <c r="U8" s="76"/>
    </row>
    <row r="9" spans="3:26" ht="13.5" customHeight="1">
      <c r="C9" s="136" t="s">
        <v>326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76"/>
      <c r="V9" s="57">
        <v>13693702</v>
      </c>
      <c r="W9" s="58">
        <v>100</v>
      </c>
      <c r="X9" s="58">
        <f>SUM(V9/Z9-1)*100</f>
        <v>12.491262514761004</v>
      </c>
      <c r="Z9" s="62">
        <v>12173125</v>
      </c>
    </row>
    <row r="10" spans="4:26" ht="13.5" customHeight="1">
      <c r="D10" s="133" t="s">
        <v>327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76"/>
      <c r="V10" s="60">
        <v>6929012</v>
      </c>
      <c r="W10" s="59">
        <f>ROUND(V10/V$9*100,1)</f>
        <v>50.6</v>
      </c>
      <c r="X10" s="59">
        <f aca="true" t="shared" si="0" ref="X10:X24">SUM(V10/Z10-1)*100</f>
        <v>18.1277239951958</v>
      </c>
      <c r="Z10" s="62">
        <v>5865695</v>
      </c>
    </row>
    <row r="11" spans="4:26" ht="13.5" customHeight="1">
      <c r="D11" s="61"/>
      <c r="E11" s="133" t="s">
        <v>327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76"/>
      <c r="V11" s="60">
        <v>6929012</v>
      </c>
      <c r="W11" s="59">
        <f aca="true" t="shared" si="1" ref="W11:W24">ROUND(V11/V$9*100,1)</f>
        <v>50.6</v>
      </c>
      <c r="X11" s="59">
        <f t="shared" si="0"/>
        <v>18.1277239951958</v>
      </c>
      <c r="Z11" s="63">
        <v>5865695</v>
      </c>
    </row>
    <row r="12" spans="4:26" ht="13.5" customHeight="1">
      <c r="D12" s="133" t="s">
        <v>328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76"/>
      <c r="V12" s="60">
        <v>1</v>
      </c>
      <c r="W12" s="14">
        <f t="shared" si="1"/>
        <v>0</v>
      </c>
      <c r="X12" s="14">
        <f t="shared" si="0"/>
        <v>0</v>
      </c>
      <c r="Z12" s="62">
        <v>1</v>
      </c>
    </row>
    <row r="13" spans="4:26" ht="13.5" customHeight="1">
      <c r="D13" s="61"/>
      <c r="E13" s="133" t="s">
        <v>329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76"/>
      <c r="V13" s="60">
        <v>1</v>
      </c>
      <c r="W13" s="14">
        <f t="shared" si="1"/>
        <v>0</v>
      </c>
      <c r="X13" s="14">
        <f t="shared" si="0"/>
        <v>0</v>
      </c>
      <c r="Z13" s="63">
        <v>1</v>
      </c>
    </row>
    <row r="14" spans="4:26" ht="13.5" customHeight="1">
      <c r="D14" s="133" t="s">
        <v>330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76"/>
      <c r="V14" s="60">
        <v>398060</v>
      </c>
      <c r="W14" s="59">
        <f t="shared" si="1"/>
        <v>2.9</v>
      </c>
      <c r="X14" s="59">
        <f t="shared" si="0"/>
        <v>27.954894662063555</v>
      </c>
      <c r="Z14" s="62">
        <v>311094</v>
      </c>
    </row>
    <row r="15" spans="4:26" ht="13.5" customHeight="1">
      <c r="D15" s="61"/>
      <c r="E15" s="133" t="s">
        <v>331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76"/>
      <c r="V15" s="60">
        <v>398060</v>
      </c>
      <c r="W15" s="59">
        <f t="shared" si="1"/>
        <v>2.9</v>
      </c>
      <c r="X15" s="59">
        <f t="shared" si="0"/>
        <v>27.954894662063555</v>
      </c>
      <c r="Z15" s="63">
        <v>311094</v>
      </c>
    </row>
    <row r="16" spans="4:26" ht="13.5" customHeight="1">
      <c r="D16" s="133" t="s">
        <v>332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76"/>
      <c r="V16" s="60">
        <v>6346411</v>
      </c>
      <c r="W16" s="59">
        <f t="shared" si="1"/>
        <v>46.3</v>
      </c>
      <c r="X16" s="59">
        <f t="shared" si="0"/>
        <v>7.000545421285254</v>
      </c>
      <c r="Z16" s="62">
        <v>5931195</v>
      </c>
    </row>
    <row r="17" spans="4:26" ht="13.5" customHeight="1">
      <c r="D17" s="61"/>
      <c r="E17" s="133" t="s">
        <v>333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76"/>
      <c r="V17" s="60">
        <v>6346411</v>
      </c>
      <c r="W17" s="59">
        <f t="shared" si="1"/>
        <v>46.3</v>
      </c>
      <c r="X17" s="59">
        <f t="shared" si="0"/>
        <v>7.000545421285254</v>
      </c>
      <c r="Z17" s="63">
        <v>5931195</v>
      </c>
    </row>
    <row r="18" spans="4:26" ht="13.5" customHeight="1">
      <c r="D18" s="133" t="s">
        <v>334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76"/>
      <c r="V18" s="60">
        <v>20200</v>
      </c>
      <c r="W18" s="59">
        <f t="shared" si="1"/>
        <v>0.1</v>
      </c>
      <c r="X18" s="14">
        <f t="shared" si="0"/>
        <v>0</v>
      </c>
      <c r="Z18" s="62">
        <v>20200</v>
      </c>
    </row>
    <row r="19" spans="4:26" ht="13.5" customHeight="1">
      <c r="D19" s="61"/>
      <c r="E19" s="133" t="s">
        <v>334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76"/>
      <c r="V19" s="60">
        <v>20200</v>
      </c>
      <c r="W19" s="59">
        <f t="shared" si="1"/>
        <v>0.1</v>
      </c>
      <c r="X19" s="14">
        <f t="shared" si="0"/>
        <v>0</v>
      </c>
      <c r="Z19" s="63">
        <v>20200</v>
      </c>
    </row>
    <row r="20" spans="4:26" ht="13.5" customHeight="1">
      <c r="D20" s="133" t="s">
        <v>335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76"/>
      <c r="V20" s="60">
        <v>18</v>
      </c>
      <c r="W20" s="14">
        <f t="shared" si="1"/>
        <v>0</v>
      </c>
      <c r="X20" s="14">
        <f t="shared" si="0"/>
        <v>0</v>
      </c>
      <c r="Z20" s="62">
        <v>18</v>
      </c>
    </row>
    <row r="21" spans="4:26" ht="13.5" customHeight="1">
      <c r="D21" s="61"/>
      <c r="E21" s="133" t="s">
        <v>336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76"/>
      <c r="V21" s="60">
        <v>2</v>
      </c>
      <c r="W21" s="14">
        <f t="shared" si="1"/>
        <v>0</v>
      </c>
      <c r="X21" s="14">
        <f t="shared" si="0"/>
        <v>0</v>
      </c>
      <c r="Z21" s="63">
        <v>2</v>
      </c>
    </row>
    <row r="22" spans="4:26" ht="13.5" customHeight="1">
      <c r="D22" s="52"/>
      <c r="E22" s="133" t="s">
        <v>337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76"/>
      <c r="V22" s="60">
        <v>1</v>
      </c>
      <c r="W22" s="14">
        <f t="shared" si="1"/>
        <v>0</v>
      </c>
      <c r="X22" s="14">
        <f t="shared" si="0"/>
        <v>0</v>
      </c>
      <c r="Z22" s="63">
        <v>1</v>
      </c>
    </row>
    <row r="23" spans="4:26" ht="13.5" customHeight="1">
      <c r="D23" s="61"/>
      <c r="E23" s="133" t="s">
        <v>338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76"/>
      <c r="V23" s="60">
        <v>1</v>
      </c>
      <c r="W23" s="14">
        <f t="shared" si="1"/>
        <v>0</v>
      </c>
      <c r="X23" s="14">
        <f t="shared" si="0"/>
        <v>0</v>
      </c>
      <c r="Z23" s="63">
        <v>1</v>
      </c>
    </row>
    <row r="24" spans="4:26" ht="13.5" customHeight="1">
      <c r="D24" s="61"/>
      <c r="E24" s="133" t="s">
        <v>339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76"/>
      <c r="V24" s="60">
        <v>14</v>
      </c>
      <c r="W24" s="14">
        <f t="shared" si="1"/>
        <v>0</v>
      </c>
      <c r="X24" s="14">
        <f t="shared" si="0"/>
        <v>0</v>
      </c>
      <c r="Z24" s="63">
        <v>14</v>
      </c>
    </row>
    <row r="25" spans="21:26" ht="13.5" customHeight="1">
      <c r="U25" s="76"/>
      <c r="Z25" s="63"/>
    </row>
    <row r="26" spans="3:26" ht="13.5" customHeight="1">
      <c r="C26" s="136" t="s">
        <v>340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76"/>
      <c r="V26" s="57">
        <v>521564</v>
      </c>
      <c r="W26" s="58">
        <v>100</v>
      </c>
      <c r="X26" s="58">
        <f>SUM(V26/Z26-1)*100</f>
        <v>-0.8491894964365199</v>
      </c>
      <c r="Z26" s="62">
        <v>526031</v>
      </c>
    </row>
    <row r="27" spans="4:26" ht="13.5" customHeight="1">
      <c r="D27" s="133" t="s">
        <v>332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76"/>
      <c r="V27" s="60">
        <v>255858</v>
      </c>
      <c r="W27" s="59">
        <f>ROUND(V27/V$26*100,1)</f>
        <v>49.1</v>
      </c>
      <c r="X27" s="14">
        <f>SUM(V27/Z27-1)*100</f>
        <v>9.566714343219784</v>
      </c>
      <c r="Z27" s="62">
        <v>233518</v>
      </c>
    </row>
    <row r="28" spans="4:26" ht="13.5" customHeight="1">
      <c r="D28" s="61"/>
      <c r="E28" s="133" t="s">
        <v>333</v>
      </c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76"/>
      <c r="V28" s="60">
        <v>255858</v>
      </c>
      <c r="W28" s="59">
        <f>ROUND(V28/V$26*100,1)</f>
        <v>49.1</v>
      </c>
      <c r="X28" s="14">
        <f>SUM(V28/Z28-1)*100</f>
        <v>9.566714343219784</v>
      </c>
      <c r="Z28" s="63">
        <v>233518</v>
      </c>
    </row>
    <row r="29" spans="4:26" ht="13.5" customHeight="1">
      <c r="D29" s="133" t="s">
        <v>335</v>
      </c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76"/>
      <c r="V29" s="60">
        <v>265706</v>
      </c>
      <c r="W29" s="59">
        <f>ROUND(V29/V$26*100,1)</f>
        <v>50.9</v>
      </c>
      <c r="X29" s="64">
        <f>SUM(V29/Z29-1)*100</f>
        <v>2214116.666666667</v>
      </c>
      <c r="Z29" s="62">
        <v>12</v>
      </c>
    </row>
    <row r="30" spans="4:26" ht="13.5" customHeight="1">
      <c r="D30" s="61"/>
      <c r="E30" s="133" t="s">
        <v>338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76"/>
      <c r="V30" s="60">
        <v>6</v>
      </c>
      <c r="W30" s="14">
        <f>ROUND(V30/V$26*100,1)</f>
        <v>0</v>
      </c>
      <c r="X30" s="59">
        <f>SUM(V30/Z30-1)*100</f>
        <v>-50</v>
      </c>
      <c r="Z30" s="63">
        <v>12</v>
      </c>
    </row>
    <row r="31" spans="5:26" ht="13.5" customHeight="1">
      <c r="E31" s="133" t="s">
        <v>339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76"/>
      <c r="V31" s="60">
        <v>265700</v>
      </c>
      <c r="W31" s="59">
        <f>ROUND(V31/V$26*100,1)</f>
        <v>50.9</v>
      </c>
      <c r="X31" s="60">
        <v>0</v>
      </c>
      <c r="Z31" s="63">
        <v>0</v>
      </c>
    </row>
    <row r="32" spans="2:24" ht="13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74"/>
      <c r="V32" s="3"/>
      <c r="W32" s="3"/>
      <c r="X32" s="3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sheetProtection/>
  <mergeCells count="25">
    <mergeCell ref="D16:T16"/>
    <mergeCell ref="B3:X3"/>
    <mergeCell ref="B5:U6"/>
    <mergeCell ref="V5:X5"/>
    <mergeCell ref="C9:T9"/>
    <mergeCell ref="D10:T10"/>
    <mergeCell ref="E17:T17"/>
    <mergeCell ref="D18:T18"/>
    <mergeCell ref="E19:T19"/>
    <mergeCell ref="D20:T20"/>
    <mergeCell ref="E21:T21"/>
    <mergeCell ref="E11:T11"/>
    <mergeCell ref="D12:T12"/>
    <mergeCell ref="E13:T13"/>
    <mergeCell ref="D14:T14"/>
    <mergeCell ref="E15:T15"/>
    <mergeCell ref="D29:T29"/>
    <mergeCell ref="E30:T30"/>
    <mergeCell ref="E31:T31"/>
    <mergeCell ref="E23:T23"/>
    <mergeCell ref="E22:T22"/>
    <mergeCell ref="E24:T24"/>
    <mergeCell ref="C26:T26"/>
    <mergeCell ref="D27:T27"/>
    <mergeCell ref="E28:T28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5"/>
  <sheetViews>
    <sheetView zoomScalePageLayoutView="0" workbookViewId="0" topLeftCell="A1">
      <selection activeCell="B3" sqref="B3:X3"/>
    </sheetView>
  </sheetViews>
  <sheetFormatPr defaultColWidth="9.140625" defaultRowHeight="15"/>
  <cols>
    <col min="1" max="21" width="1.57421875" style="0" customWidth="1"/>
    <col min="22" max="24" width="20.421875" style="0" customWidth="1"/>
    <col min="25" max="25" width="1.57421875" style="0" customWidth="1"/>
    <col min="26" max="26" width="11.140625" style="0" customWidth="1"/>
  </cols>
  <sheetData>
    <row r="1" ht="10.5" customHeight="1">
      <c r="A1" s="12" t="s">
        <v>341</v>
      </c>
    </row>
    <row r="2" ht="9" customHeight="1"/>
    <row r="3" spans="2:24" ht="18" customHeight="1">
      <c r="B3" s="134" t="s">
        <v>342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2:24" ht="9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18" customHeight="1">
      <c r="B5" s="135" t="s">
        <v>319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 t="s">
        <v>343</v>
      </c>
      <c r="W5" s="88"/>
      <c r="X5" s="105"/>
    </row>
    <row r="6" spans="2:26" ht="18" customHeight="1">
      <c r="B6" s="135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78" t="s">
        <v>321</v>
      </c>
      <c r="W6" s="78" t="s">
        <v>322</v>
      </c>
      <c r="X6" s="79" t="s">
        <v>344</v>
      </c>
      <c r="Z6" s="27" t="s">
        <v>161</v>
      </c>
    </row>
    <row r="7" spans="21:26" ht="12" customHeight="1">
      <c r="U7" s="73"/>
      <c r="V7" s="2" t="s">
        <v>324</v>
      </c>
      <c r="W7" s="2" t="s">
        <v>345</v>
      </c>
      <c r="X7" s="2" t="s">
        <v>345</v>
      </c>
      <c r="Z7" s="25" t="s">
        <v>162</v>
      </c>
    </row>
    <row r="8" ht="6.75" customHeight="1">
      <c r="U8" s="76"/>
    </row>
    <row r="9" spans="3:26" ht="13.5">
      <c r="C9" s="136" t="s">
        <v>346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76"/>
      <c r="V9" s="57">
        <v>71561372</v>
      </c>
      <c r="W9" s="65">
        <v>100</v>
      </c>
      <c r="X9" s="65">
        <f>SUM(V9/Z9-1)*100</f>
        <v>3.5030466787332015</v>
      </c>
      <c r="Z9" s="62">
        <v>69139387</v>
      </c>
    </row>
    <row r="10" spans="4:26" ht="13.5">
      <c r="D10" s="133" t="s">
        <v>347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76"/>
      <c r="V10" s="60">
        <v>1291271</v>
      </c>
      <c r="W10" s="66">
        <f>ROUND(V10/V$9*100,1)</f>
        <v>1.8</v>
      </c>
      <c r="X10" s="59">
        <f aca="true" t="shared" si="0" ref="X10:X36">SUM(V10/Z10-1)*100</f>
        <v>-2.149382215536877</v>
      </c>
      <c r="Z10" s="62">
        <v>1319635</v>
      </c>
    </row>
    <row r="11" spans="4:26" ht="13.5">
      <c r="D11" s="61"/>
      <c r="E11" s="133" t="s">
        <v>348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76"/>
      <c r="V11" s="60">
        <v>1291271</v>
      </c>
      <c r="W11" s="66">
        <f aca="true" t="shared" si="1" ref="W11:W36">ROUND(V11/V$9*100,1)</f>
        <v>1.8</v>
      </c>
      <c r="X11" s="59">
        <f t="shared" si="0"/>
        <v>-2.149382215536877</v>
      </c>
      <c r="Z11" s="63">
        <v>1319635</v>
      </c>
    </row>
    <row r="12" spans="4:26" ht="13.5">
      <c r="D12" s="133" t="s">
        <v>349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76"/>
      <c r="V12" s="60">
        <v>46545980</v>
      </c>
      <c r="W12" s="66">
        <f t="shared" si="1"/>
        <v>65</v>
      </c>
      <c r="X12" s="66">
        <f t="shared" si="0"/>
        <v>1.449128163960478</v>
      </c>
      <c r="Z12" s="62">
        <v>45881104</v>
      </c>
    </row>
    <row r="13" spans="4:26" ht="13.5">
      <c r="D13" s="61"/>
      <c r="E13" s="133" t="s">
        <v>350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76"/>
      <c r="V13" s="60">
        <v>41545031</v>
      </c>
      <c r="W13" s="66">
        <f t="shared" si="1"/>
        <v>58.1</v>
      </c>
      <c r="X13" s="66">
        <f t="shared" si="0"/>
        <v>0.7853512816274888</v>
      </c>
      <c r="Z13" s="63">
        <v>41221299</v>
      </c>
    </row>
    <row r="14" spans="4:26" ht="13.5">
      <c r="D14" s="61"/>
      <c r="E14" s="133" t="s">
        <v>351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76"/>
      <c r="V14" s="60">
        <v>4463545</v>
      </c>
      <c r="W14" s="66">
        <f t="shared" si="1"/>
        <v>6.2</v>
      </c>
      <c r="X14" s="66">
        <f t="shared" si="0"/>
        <v>8.511536238986995</v>
      </c>
      <c r="Z14" s="63">
        <v>4113429</v>
      </c>
    </row>
    <row r="15" spans="5:26" ht="13.5">
      <c r="E15" s="133" t="s">
        <v>352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76"/>
      <c r="V15" s="60">
        <v>700</v>
      </c>
      <c r="W15" s="66">
        <f t="shared" si="1"/>
        <v>0</v>
      </c>
      <c r="X15" s="66">
        <f t="shared" si="0"/>
        <v>0</v>
      </c>
      <c r="Z15" s="63">
        <v>700</v>
      </c>
    </row>
    <row r="16" spans="5:26" ht="13.5">
      <c r="E16" s="133" t="s">
        <v>353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76"/>
      <c r="V16" s="60">
        <v>420210</v>
      </c>
      <c r="W16" s="66">
        <f t="shared" si="1"/>
        <v>0.6</v>
      </c>
      <c r="X16" s="66">
        <f t="shared" si="0"/>
        <v>0</v>
      </c>
      <c r="Z16" s="63">
        <v>420210</v>
      </c>
    </row>
    <row r="17" spans="5:26" ht="13.5">
      <c r="E17" s="133" t="s">
        <v>354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76"/>
      <c r="V17" s="60">
        <v>70000</v>
      </c>
      <c r="W17" s="66">
        <f t="shared" si="1"/>
        <v>0.1</v>
      </c>
      <c r="X17" s="59">
        <f t="shared" si="0"/>
        <v>-9.090909090909093</v>
      </c>
      <c r="Z17" s="63">
        <v>77000</v>
      </c>
    </row>
    <row r="18" spans="5:26" ht="13.5">
      <c r="E18" s="133" t="s">
        <v>355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76"/>
      <c r="V18" s="60">
        <v>46494</v>
      </c>
      <c r="W18" s="66">
        <f t="shared" si="1"/>
        <v>0.1</v>
      </c>
      <c r="X18" s="59">
        <f t="shared" si="0"/>
        <v>-4.068831758346059</v>
      </c>
      <c r="Z18" s="63">
        <v>48466</v>
      </c>
    </row>
    <row r="19" spans="4:26" ht="13.5">
      <c r="D19" s="133" t="s">
        <v>356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76"/>
      <c r="V19" s="60">
        <v>9807757</v>
      </c>
      <c r="W19" s="66">
        <f t="shared" si="1"/>
        <v>13.7</v>
      </c>
      <c r="X19" s="66">
        <f t="shared" si="0"/>
        <v>12.734834616612755</v>
      </c>
      <c r="Z19" s="62">
        <v>8699846</v>
      </c>
    </row>
    <row r="20" spans="5:26" ht="13.5">
      <c r="E20" s="133" t="s">
        <v>356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76"/>
      <c r="V20" s="60">
        <v>9807757</v>
      </c>
      <c r="W20" s="66">
        <f t="shared" si="1"/>
        <v>13.7</v>
      </c>
      <c r="X20" s="66">
        <f t="shared" si="0"/>
        <v>12.734834616612755</v>
      </c>
      <c r="Z20" s="63">
        <v>8699846</v>
      </c>
    </row>
    <row r="21" spans="4:26" ht="13.5">
      <c r="D21" s="133" t="s">
        <v>357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76"/>
      <c r="V21" s="60">
        <v>20050</v>
      </c>
      <c r="W21" s="66">
        <f t="shared" si="1"/>
        <v>0</v>
      </c>
      <c r="X21" s="59">
        <f t="shared" si="0"/>
        <v>-1.869616288175413</v>
      </c>
      <c r="Z21" s="62">
        <v>20432</v>
      </c>
    </row>
    <row r="22" spans="5:26" ht="13.5">
      <c r="E22" s="133" t="s">
        <v>357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76"/>
      <c r="V22" s="60">
        <v>20050</v>
      </c>
      <c r="W22" s="66">
        <f t="shared" si="1"/>
        <v>0</v>
      </c>
      <c r="X22" s="59">
        <f t="shared" si="0"/>
        <v>-1.869616288175413</v>
      </c>
      <c r="Z22" s="63">
        <v>20432</v>
      </c>
    </row>
    <row r="23" spans="4:26" ht="13.5">
      <c r="D23" s="133" t="s">
        <v>358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76"/>
      <c r="V23" s="60">
        <v>10592</v>
      </c>
      <c r="W23" s="66">
        <f t="shared" si="1"/>
        <v>0</v>
      </c>
      <c r="X23" s="59">
        <f t="shared" si="0"/>
        <v>-79.0423426988524</v>
      </c>
      <c r="Z23" s="62">
        <v>50540</v>
      </c>
    </row>
    <row r="24" spans="5:26" ht="13.5">
      <c r="E24" s="133" t="s">
        <v>358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76"/>
      <c r="V24" s="60">
        <v>10592</v>
      </c>
      <c r="W24" s="66">
        <f t="shared" si="1"/>
        <v>0</v>
      </c>
      <c r="X24" s="59">
        <f t="shared" si="0"/>
        <v>-79.0423426988524</v>
      </c>
      <c r="Z24" s="63">
        <v>50540</v>
      </c>
    </row>
    <row r="25" spans="4:26" ht="13.5">
      <c r="D25" s="133" t="s">
        <v>359</v>
      </c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76"/>
      <c r="V25" s="60">
        <v>4209768</v>
      </c>
      <c r="W25" s="66">
        <f t="shared" si="1"/>
        <v>5.9</v>
      </c>
      <c r="X25" s="66">
        <f t="shared" si="0"/>
        <v>8.830659984457823</v>
      </c>
      <c r="Z25" s="62">
        <v>3868182</v>
      </c>
    </row>
    <row r="26" spans="5:26" ht="13.5">
      <c r="E26" s="133" t="s">
        <v>359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76"/>
      <c r="V26" s="60">
        <v>4209768</v>
      </c>
      <c r="W26" s="66">
        <f t="shared" si="1"/>
        <v>5.9</v>
      </c>
      <c r="X26" s="66">
        <f t="shared" si="0"/>
        <v>8.830659984457823</v>
      </c>
      <c r="Z26" s="63">
        <v>3868182</v>
      </c>
    </row>
    <row r="27" spans="4:26" ht="13.5">
      <c r="D27" s="133" t="s">
        <v>360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76"/>
      <c r="V27" s="60">
        <v>8040551</v>
      </c>
      <c r="W27" s="66">
        <f t="shared" si="1"/>
        <v>11.2</v>
      </c>
      <c r="X27" s="66">
        <f t="shared" si="0"/>
        <v>4.655891840081128</v>
      </c>
      <c r="Z27" s="62">
        <v>7682846</v>
      </c>
    </row>
    <row r="28" spans="5:26" ht="13.5">
      <c r="E28" s="133" t="s">
        <v>360</v>
      </c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76"/>
      <c r="V28" s="60">
        <v>8040551</v>
      </c>
      <c r="W28" s="66">
        <f t="shared" si="1"/>
        <v>11.2</v>
      </c>
      <c r="X28" s="66">
        <f t="shared" si="0"/>
        <v>4.655891840081128</v>
      </c>
      <c r="Z28" s="63">
        <v>7682846</v>
      </c>
    </row>
    <row r="29" spans="4:26" ht="13.5">
      <c r="D29" s="133" t="s">
        <v>361</v>
      </c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76"/>
      <c r="V29" s="60">
        <v>925038</v>
      </c>
      <c r="W29" s="66">
        <f t="shared" si="1"/>
        <v>1.3</v>
      </c>
      <c r="X29" s="66">
        <f t="shared" si="0"/>
        <v>2.052100697566406</v>
      </c>
      <c r="Z29" s="62">
        <v>906437</v>
      </c>
    </row>
    <row r="30" spans="5:26" ht="13.5">
      <c r="E30" s="133" t="s">
        <v>362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76"/>
      <c r="V30" s="60">
        <v>899742</v>
      </c>
      <c r="W30" s="66">
        <f t="shared" si="1"/>
        <v>1.3</v>
      </c>
      <c r="X30" s="66">
        <f t="shared" si="0"/>
        <v>5.200622498576468</v>
      </c>
      <c r="Z30" s="63">
        <v>855263</v>
      </c>
    </row>
    <row r="31" spans="5:26" ht="13.5">
      <c r="E31" s="133" t="s">
        <v>361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76"/>
      <c r="V31" s="60">
        <v>25296</v>
      </c>
      <c r="W31" s="66">
        <f t="shared" si="1"/>
        <v>0</v>
      </c>
      <c r="X31" s="66">
        <f t="shared" si="0"/>
        <v>19.46727118163787</v>
      </c>
      <c r="Z31" s="63">
        <v>21174</v>
      </c>
    </row>
    <row r="32" spans="4:26" ht="13.5">
      <c r="D32" s="133" t="s">
        <v>363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76"/>
      <c r="V32" s="60">
        <v>110365</v>
      </c>
      <c r="W32" s="66">
        <f t="shared" si="1"/>
        <v>0.2</v>
      </c>
      <c r="X32" s="66">
        <f t="shared" si="0"/>
        <v>0</v>
      </c>
      <c r="Z32" s="62">
        <v>110365</v>
      </c>
    </row>
    <row r="33" spans="5:26" ht="13.5">
      <c r="E33" s="133" t="s">
        <v>364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76"/>
      <c r="V33" s="60">
        <v>110364</v>
      </c>
      <c r="W33" s="66">
        <f t="shared" si="1"/>
        <v>0.2</v>
      </c>
      <c r="X33" s="66">
        <f t="shared" si="0"/>
        <v>0</v>
      </c>
      <c r="Z33" s="63">
        <v>110364</v>
      </c>
    </row>
    <row r="34" spans="5:26" ht="13.5">
      <c r="E34" s="133" t="s">
        <v>365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76"/>
      <c r="V34" s="60">
        <v>1</v>
      </c>
      <c r="W34" s="66">
        <f t="shared" si="1"/>
        <v>0</v>
      </c>
      <c r="X34" s="66">
        <f t="shared" si="0"/>
        <v>0</v>
      </c>
      <c r="Z34" s="63">
        <v>1</v>
      </c>
    </row>
    <row r="35" spans="4:26" ht="13.5">
      <c r="D35" s="133" t="s">
        <v>366</v>
      </c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76"/>
      <c r="V35" s="60">
        <v>600000</v>
      </c>
      <c r="W35" s="66">
        <f t="shared" si="1"/>
        <v>0.8</v>
      </c>
      <c r="X35" s="66">
        <f t="shared" si="0"/>
        <v>0</v>
      </c>
      <c r="Z35" s="62">
        <v>600000</v>
      </c>
    </row>
    <row r="36" spans="5:26" ht="13.5">
      <c r="E36" s="133" t="s">
        <v>366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76"/>
      <c r="V36" s="60">
        <v>600000</v>
      </c>
      <c r="W36" s="66">
        <f t="shared" si="1"/>
        <v>0.8</v>
      </c>
      <c r="X36" s="66">
        <f t="shared" si="0"/>
        <v>0</v>
      </c>
      <c r="Z36" s="63">
        <v>600000</v>
      </c>
    </row>
    <row r="37" ht="13.5">
      <c r="U37" s="76"/>
    </row>
    <row r="38" spans="3:26" ht="13.5">
      <c r="C38" s="136" t="s">
        <v>367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76"/>
      <c r="V38" s="57">
        <v>39753215</v>
      </c>
      <c r="W38" s="58">
        <v>100</v>
      </c>
      <c r="X38" s="65">
        <f>SUM(V38/Z38-1)*100</f>
        <v>1.728364600184329</v>
      </c>
      <c r="Z38" s="62">
        <v>39077808</v>
      </c>
    </row>
    <row r="39" spans="3:26" ht="13.5">
      <c r="C39" s="136" t="s">
        <v>590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76"/>
      <c r="V39" s="57">
        <v>39610569</v>
      </c>
      <c r="W39" s="58">
        <f>ROUND(V39/V$38*100,1)</f>
        <v>99.6</v>
      </c>
      <c r="X39" s="65">
        <f aca="true" t="shared" si="2" ref="X39:X64">SUM(V39/Z39-1)*100</f>
        <v>1.7125048117591968</v>
      </c>
      <c r="Z39" s="62">
        <v>38943657</v>
      </c>
    </row>
    <row r="40" spans="4:26" ht="13.5">
      <c r="D40" s="133" t="s">
        <v>349</v>
      </c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76"/>
      <c r="V40" s="60">
        <v>37864109</v>
      </c>
      <c r="W40" s="59">
        <f aca="true" t="shared" si="3" ref="W40:W52">ROUND(V40/V$38*100,1)</f>
        <v>95.2</v>
      </c>
      <c r="X40" s="66">
        <f t="shared" si="2"/>
        <v>0.9889145088518569</v>
      </c>
      <c r="Z40" s="62">
        <v>37493332</v>
      </c>
    </row>
    <row r="41" spans="5:26" ht="13.5">
      <c r="E41" s="133" t="s">
        <v>349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76"/>
      <c r="V41" s="60">
        <v>37864109</v>
      </c>
      <c r="W41" s="59">
        <f t="shared" si="3"/>
        <v>95.2</v>
      </c>
      <c r="X41" s="66">
        <f t="shared" si="2"/>
        <v>0.9889145088518569</v>
      </c>
      <c r="Z41" s="63">
        <v>37493332</v>
      </c>
    </row>
    <row r="42" spans="4:26" ht="13.5">
      <c r="D42" s="133" t="s">
        <v>368</v>
      </c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76"/>
      <c r="V42" s="60">
        <v>1</v>
      </c>
      <c r="W42" s="66">
        <f t="shared" si="3"/>
        <v>0</v>
      </c>
      <c r="X42" s="66">
        <f t="shared" si="2"/>
        <v>0</v>
      </c>
      <c r="Z42" s="62">
        <v>1</v>
      </c>
    </row>
    <row r="43" spans="5:26" ht="13.5">
      <c r="E43" s="133" t="s">
        <v>368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76"/>
      <c r="V43" s="60">
        <v>1</v>
      </c>
      <c r="W43" s="66">
        <f t="shared" si="3"/>
        <v>0</v>
      </c>
      <c r="X43" s="66">
        <f t="shared" si="2"/>
        <v>0</v>
      </c>
      <c r="Z43" s="63">
        <v>1</v>
      </c>
    </row>
    <row r="44" spans="4:26" ht="13.5">
      <c r="D44" s="133" t="s">
        <v>369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76"/>
      <c r="V44" s="60">
        <v>1158070</v>
      </c>
      <c r="W44" s="59">
        <f t="shared" si="3"/>
        <v>2.9</v>
      </c>
      <c r="X44" s="59">
        <f>SUM(V44/Z44-1)*100</f>
        <v>-19.637962452795364</v>
      </c>
      <c r="Z44" s="62">
        <v>1441066</v>
      </c>
    </row>
    <row r="45" spans="5:26" ht="13.5">
      <c r="E45" s="133" t="s">
        <v>369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76"/>
      <c r="V45" s="60">
        <v>1158070</v>
      </c>
      <c r="W45" s="59">
        <f t="shared" si="3"/>
        <v>2.9</v>
      </c>
      <c r="X45" s="59">
        <f>SUM(V45/Z45-1)*100</f>
        <v>-19.637962452795364</v>
      </c>
      <c r="Z45" s="63">
        <v>1441066</v>
      </c>
    </row>
    <row r="46" spans="4:26" ht="13.5">
      <c r="D46" s="133" t="s">
        <v>370</v>
      </c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76"/>
      <c r="V46" s="60">
        <v>579926</v>
      </c>
      <c r="W46" s="59">
        <f t="shared" si="3"/>
        <v>1.5</v>
      </c>
      <c r="X46" s="66">
        <f t="shared" si="2"/>
        <v>59318.6475409836</v>
      </c>
      <c r="Z46" s="62">
        <v>976</v>
      </c>
    </row>
    <row r="47" spans="5:26" ht="13.5">
      <c r="E47" s="133" t="s">
        <v>370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76"/>
      <c r="V47" s="60">
        <v>579926</v>
      </c>
      <c r="W47" s="59">
        <f t="shared" si="3"/>
        <v>1.5</v>
      </c>
      <c r="X47" s="66">
        <f t="shared" si="2"/>
        <v>59318.6475409836</v>
      </c>
      <c r="Z47" s="63">
        <v>976</v>
      </c>
    </row>
    <row r="48" spans="4:26" ht="13.5">
      <c r="D48" s="133" t="s">
        <v>363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76"/>
      <c r="V48" s="60">
        <v>8463</v>
      </c>
      <c r="W48" s="66">
        <f t="shared" si="3"/>
        <v>0</v>
      </c>
      <c r="X48" s="66">
        <f t="shared" si="2"/>
        <v>2.1854624486838947</v>
      </c>
      <c r="Z48" s="62">
        <v>8282</v>
      </c>
    </row>
    <row r="49" spans="5:26" ht="13.5">
      <c r="E49" s="133" t="s">
        <v>364</v>
      </c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76"/>
      <c r="V49" s="60">
        <v>8463</v>
      </c>
      <c r="W49" s="66">
        <f t="shared" si="3"/>
        <v>0</v>
      </c>
      <c r="X49" s="66">
        <f t="shared" si="2"/>
        <v>2.1854624486838947</v>
      </c>
      <c r="Z49" s="63">
        <v>8282</v>
      </c>
    </row>
    <row r="50" spans="3:26" ht="13.5">
      <c r="C50" s="136" t="s">
        <v>371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76"/>
      <c r="V50" s="57">
        <v>142646</v>
      </c>
      <c r="W50" s="58">
        <f t="shared" si="3"/>
        <v>0.4</v>
      </c>
      <c r="X50" s="65">
        <f t="shared" si="2"/>
        <v>6.332416456083068</v>
      </c>
      <c r="Z50" s="62">
        <v>134151</v>
      </c>
    </row>
    <row r="51" spans="4:26" ht="13.5">
      <c r="D51" s="133" t="s">
        <v>372</v>
      </c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76"/>
      <c r="V51" s="60">
        <v>142646</v>
      </c>
      <c r="W51" s="59">
        <f t="shared" si="3"/>
        <v>0.4</v>
      </c>
      <c r="X51" s="66">
        <f t="shared" si="2"/>
        <v>6.332416456083068</v>
      </c>
      <c r="Z51" s="62">
        <v>134151</v>
      </c>
    </row>
    <row r="52" spans="5:26" ht="13.5">
      <c r="E52" s="133" t="s">
        <v>372</v>
      </c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76"/>
      <c r="V52" s="60">
        <v>142646</v>
      </c>
      <c r="W52" s="59">
        <f t="shared" si="3"/>
        <v>0.4</v>
      </c>
      <c r="X52" s="66">
        <f t="shared" si="2"/>
        <v>6.332416456083068</v>
      </c>
      <c r="Z52" s="63">
        <v>134151</v>
      </c>
    </row>
    <row r="53" ht="13.5">
      <c r="U53" s="76"/>
    </row>
    <row r="54" spans="3:26" ht="13.5">
      <c r="C54" s="136" t="s">
        <v>326</v>
      </c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76"/>
      <c r="V54" s="57">
        <v>13693702</v>
      </c>
      <c r="W54" s="58">
        <v>100</v>
      </c>
      <c r="X54" s="65">
        <f t="shared" si="2"/>
        <v>12.491262514761004</v>
      </c>
      <c r="Z54" s="62">
        <v>12173125</v>
      </c>
    </row>
    <row r="55" spans="4:26" ht="13.5">
      <c r="D55" s="133" t="s">
        <v>347</v>
      </c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76"/>
      <c r="V55" s="60">
        <v>176896</v>
      </c>
      <c r="W55" s="66">
        <f>ROUND(V55/V$54*100,1)</f>
        <v>1.3</v>
      </c>
      <c r="X55" s="66">
        <f t="shared" si="2"/>
        <v>17.177605256882433</v>
      </c>
      <c r="Z55" s="62">
        <v>150964</v>
      </c>
    </row>
    <row r="56" spans="5:26" ht="13.5">
      <c r="E56" s="133" t="s">
        <v>348</v>
      </c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76"/>
      <c r="V56" s="60">
        <v>176896</v>
      </c>
      <c r="W56" s="66">
        <f aca="true" t="shared" si="4" ref="W56:W64">ROUND(V56/V$54*100,1)</f>
        <v>1.3</v>
      </c>
      <c r="X56" s="66">
        <f t="shared" si="2"/>
        <v>17.177605256882433</v>
      </c>
      <c r="Z56" s="63">
        <v>150964</v>
      </c>
    </row>
    <row r="57" spans="4:26" ht="13.5">
      <c r="D57" s="133" t="s">
        <v>373</v>
      </c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76"/>
      <c r="V57" s="60">
        <v>12701390</v>
      </c>
      <c r="W57" s="66">
        <f t="shared" si="4"/>
        <v>92.8</v>
      </c>
      <c r="X57" s="66">
        <f t="shared" si="2"/>
        <v>12.245064784384475</v>
      </c>
      <c r="Z57" s="62">
        <v>11315767</v>
      </c>
    </row>
    <row r="58" spans="5:26" ht="13.5">
      <c r="E58" s="133" t="s">
        <v>373</v>
      </c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76"/>
      <c r="V58" s="60">
        <v>12701390</v>
      </c>
      <c r="W58" s="66">
        <f t="shared" si="4"/>
        <v>92.8</v>
      </c>
      <c r="X58" s="66">
        <f t="shared" si="2"/>
        <v>12.245064784384475</v>
      </c>
      <c r="Z58" s="63">
        <v>11315767</v>
      </c>
    </row>
    <row r="59" spans="4:26" ht="13.5">
      <c r="D59" s="133" t="s">
        <v>361</v>
      </c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76"/>
      <c r="V59" s="60">
        <v>543215</v>
      </c>
      <c r="W59" s="66">
        <f t="shared" si="4"/>
        <v>4</v>
      </c>
      <c r="X59" s="66">
        <f t="shared" si="2"/>
        <v>19.853364604960365</v>
      </c>
      <c r="Z59" s="62">
        <v>453233</v>
      </c>
    </row>
    <row r="60" spans="5:26" ht="13.5">
      <c r="E60" s="133" t="s">
        <v>361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76"/>
      <c r="V60" s="60">
        <v>543215</v>
      </c>
      <c r="W60" s="66">
        <f t="shared" si="4"/>
        <v>4</v>
      </c>
      <c r="X60" s="66">
        <f t="shared" si="2"/>
        <v>19.853364604960365</v>
      </c>
      <c r="Z60" s="63">
        <v>453233</v>
      </c>
    </row>
    <row r="61" spans="4:26" ht="13.5">
      <c r="D61" s="133" t="s">
        <v>354</v>
      </c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76"/>
      <c r="V61" s="60">
        <v>252000</v>
      </c>
      <c r="W61" s="66">
        <f t="shared" si="4"/>
        <v>1.8</v>
      </c>
      <c r="X61" s="66">
        <f t="shared" si="2"/>
        <v>8.173076923076916</v>
      </c>
      <c r="Z61" s="62">
        <v>232960</v>
      </c>
    </row>
    <row r="62" spans="5:26" ht="13.5">
      <c r="E62" s="133" t="s">
        <v>354</v>
      </c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76"/>
      <c r="V62" s="60">
        <v>252000</v>
      </c>
      <c r="W62" s="66">
        <f t="shared" si="4"/>
        <v>1.8</v>
      </c>
      <c r="X62" s="66">
        <f t="shared" si="2"/>
        <v>8.173076923076916</v>
      </c>
      <c r="Z62" s="63">
        <v>232960</v>
      </c>
    </row>
    <row r="63" spans="4:26" ht="13.5">
      <c r="D63" s="133" t="s">
        <v>363</v>
      </c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76"/>
      <c r="V63" s="60">
        <v>20201</v>
      </c>
      <c r="W63" s="66">
        <f t="shared" si="4"/>
        <v>0.1</v>
      </c>
      <c r="X63" s="66">
        <f t="shared" si="2"/>
        <v>0</v>
      </c>
      <c r="Z63" s="62">
        <v>20201</v>
      </c>
    </row>
    <row r="64" spans="5:26" ht="13.5">
      <c r="E64" s="133" t="s">
        <v>364</v>
      </c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76"/>
      <c r="V64" s="60">
        <v>20201</v>
      </c>
      <c r="W64" s="66">
        <f t="shared" si="4"/>
        <v>0.1</v>
      </c>
      <c r="X64" s="66">
        <f t="shared" si="2"/>
        <v>0</v>
      </c>
      <c r="Z64" s="63">
        <v>20201</v>
      </c>
    </row>
    <row r="65" spans="2:24" ht="13.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74"/>
      <c r="V65" s="3"/>
      <c r="W65" s="3"/>
      <c r="X65" s="3"/>
    </row>
  </sheetData>
  <sheetProtection/>
  <mergeCells count="57">
    <mergeCell ref="E62:T62"/>
    <mergeCell ref="D63:T63"/>
    <mergeCell ref="E64:T64"/>
    <mergeCell ref="E56:T56"/>
    <mergeCell ref="D57:T57"/>
    <mergeCell ref="E58:T58"/>
    <mergeCell ref="D59:T59"/>
    <mergeCell ref="E60:T60"/>
    <mergeCell ref="D61:T61"/>
    <mergeCell ref="E49:T49"/>
    <mergeCell ref="C50:T50"/>
    <mergeCell ref="D51:T51"/>
    <mergeCell ref="E52:T52"/>
    <mergeCell ref="C54:T54"/>
    <mergeCell ref="D55:T55"/>
    <mergeCell ref="E43:T43"/>
    <mergeCell ref="D44:T44"/>
    <mergeCell ref="E45:T45"/>
    <mergeCell ref="D46:T46"/>
    <mergeCell ref="E47:T47"/>
    <mergeCell ref="D48:T48"/>
    <mergeCell ref="E36:T36"/>
    <mergeCell ref="C38:T38"/>
    <mergeCell ref="C39:T39"/>
    <mergeCell ref="D40:T40"/>
    <mergeCell ref="E41:T41"/>
    <mergeCell ref="D42:T42"/>
    <mergeCell ref="E30:T30"/>
    <mergeCell ref="E31:T31"/>
    <mergeCell ref="D32:T32"/>
    <mergeCell ref="E33:T33"/>
    <mergeCell ref="E34:T34"/>
    <mergeCell ref="D35:T35"/>
    <mergeCell ref="E24:T24"/>
    <mergeCell ref="D25:T25"/>
    <mergeCell ref="E26:T26"/>
    <mergeCell ref="D27:T27"/>
    <mergeCell ref="E28:T28"/>
    <mergeCell ref="D29:T29"/>
    <mergeCell ref="E18:T18"/>
    <mergeCell ref="D19:T19"/>
    <mergeCell ref="E20:T20"/>
    <mergeCell ref="D21:T21"/>
    <mergeCell ref="E22:T22"/>
    <mergeCell ref="D23:T23"/>
    <mergeCell ref="D12:T12"/>
    <mergeCell ref="E13:T13"/>
    <mergeCell ref="E14:T14"/>
    <mergeCell ref="E15:T15"/>
    <mergeCell ref="E16:T16"/>
    <mergeCell ref="E17:T17"/>
    <mergeCell ref="B3:X3"/>
    <mergeCell ref="B5:U6"/>
    <mergeCell ref="V5:X5"/>
    <mergeCell ref="C9:T9"/>
    <mergeCell ref="D10:T10"/>
    <mergeCell ref="E11:T11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Z16"/>
  <sheetViews>
    <sheetView zoomScalePageLayoutView="0" workbookViewId="0" topLeftCell="A1">
      <selection activeCell="B3" sqref="B3:X3"/>
    </sheetView>
  </sheetViews>
  <sheetFormatPr defaultColWidth="9.140625" defaultRowHeight="15"/>
  <cols>
    <col min="1" max="1" width="0.9921875" style="0" customWidth="1"/>
    <col min="2" max="21" width="1.57421875" style="0" customWidth="1"/>
    <col min="22" max="24" width="20.421875" style="0" customWidth="1"/>
    <col min="25" max="25" width="1.57421875" style="0" customWidth="1"/>
    <col min="26" max="26" width="11.140625" style="0" customWidth="1"/>
  </cols>
  <sheetData>
    <row r="1" ht="10.5" customHeight="1">
      <c r="Y1" s="1" t="s">
        <v>374</v>
      </c>
    </row>
    <row r="2" ht="9" customHeight="1"/>
    <row r="3" spans="2:24" ht="18" customHeight="1">
      <c r="B3" s="137" t="s">
        <v>375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r="4" spans="2:24" ht="9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18" customHeight="1">
      <c r="B5" s="135" t="s">
        <v>376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 t="s">
        <v>377</v>
      </c>
      <c r="W5" s="88"/>
      <c r="X5" s="105"/>
    </row>
    <row r="6" spans="2:26" ht="18" customHeight="1">
      <c r="B6" s="135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78" t="s">
        <v>378</v>
      </c>
      <c r="W6" s="78" t="s">
        <v>379</v>
      </c>
      <c r="X6" s="79" t="s">
        <v>380</v>
      </c>
      <c r="Z6" s="27" t="s">
        <v>161</v>
      </c>
    </row>
    <row r="7" spans="21:26" ht="12" customHeight="1">
      <c r="U7" s="73"/>
      <c r="V7" s="2" t="s">
        <v>382</v>
      </c>
      <c r="W7" s="2" t="s">
        <v>383</v>
      </c>
      <c r="X7" s="2" t="s">
        <v>381</v>
      </c>
      <c r="Z7" s="25" t="s">
        <v>162</v>
      </c>
    </row>
    <row r="8" ht="6.75" customHeight="1">
      <c r="U8" s="76"/>
    </row>
    <row r="9" spans="3:26" ht="13.5">
      <c r="C9" s="136" t="s">
        <v>384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76"/>
      <c r="V9" s="57">
        <v>521564</v>
      </c>
      <c r="W9" s="58">
        <v>100</v>
      </c>
      <c r="X9" s="58">
        <f>SUM(V9/Z9-1)*100</f>
        <v>-0.8491894964365199</v>
      </c>
      <c r="Z9" s="62">
        <v>526031</v>
      </c>
    </row>
    <row r="10" spans="4:26" ht="13.5">
      <c r="D10" s="133" t="s">
        <v>385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76"/>
      <c r="V10" s="60">
        <v>282641</v>
      </c>
      <c r="W10" s="59">
        <f aca="true" t="shared" si="0" ref="W10:W15">ROUND(V10/V$9*100,1)</f>
        <v>54.2</v>
      </c>
      <c r="X10" s="59">
        <f aca="true" t="shared" si="1" ref="X10:X15">SUM(V10/Z10-1)*100</f>
        <v>-1.0596216587087093</v>
      </c>
      <c r="Z10" s="62">
        <v>285668</v>
      </c>
    </row>
    <row r="11" spans="4:26" ht="13.5">
      <c r="D11" s="54"/>
      <c r="E11" s="133" t="s">
        <v>385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76"/>
      <c r="V11" s="60">
        <v>282641</v>
      </c>
      <c r="W11" s="59">
        <f t="shared" si="0"/>
        <v>54.2</v>
      </c>
      <c r="X11" s="59">
        <f t="shared" si="1"/>
        <v>-1.0596216587087093</v>
      </c>
      <c r="Z11" s="63">
        <v>285668</v>
      </c>
    </row>
    <row r="12" spans="4:26" ht="13.5">
      <c r="D12" s="133" t="s">
        <v>386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76"/>
      <c r="V12" s="60">
        <v>233923</v>
      </c>
      <c r="W12" s="59">
        <f t="shared" si="0"/>
        <v>44.9</v>
      </c>
      <c r="X12" s="66">
        <f t="shared" si="1"/>
        <v>0</v>
      </c>
      <c r="Z12" s="62">
        <v>233923</v>
      </c>
    </row>
    <row r="13" spans="4:26" ht="13.5">
      <c r="D13" s="54"/>
      <c r="E13" s="133" t="s">
        <v>386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76"/>
      <c r="V13" s="60">
        <v>233923</v>
      </c>
      <c r="W13" s="59">
        <f t="shared" si="0"/>
        <v>44.9</v>
      </c>
      <c r="X13" s="66">
        <f t="shared" si="1"/>
        <v>0</v>
      </c>
      <c r="Z13" s="63">
        <v>233923</v>
      </c>
    </row>
    <row r="14" spans="4:26" ht="13.5">
      <c r="D14" s="133" t="s">
        <v>387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76"/>
      <c r="V14" s="60">
        <v>5000</v>
      </c>
      <c r="W14" s="59">
        <f t="shared" si="0"/>
        <v>1</v>
      </c>
      <c r="X14" s="66">
        <f t="shared" si="1"/>
        <v>0</v>
      </c>
      <c r="Z14" s="62">
        <v>5000</v>
      </c>
    </row>
    <row r="15" spans="4:26" ht="13.5">
      <c r="D15" s="54"/>
      <c r="E15" s="133" t="s">
        <v>387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76"/>
      <c r="V15" s="60">
        <v>5000</v>
      </c>
      <c r="W15" s="59">
        <f t="shared" si="0"/>
        <v>1</v>
      </c>
      <c r="X15" s="66">
        <f t="shared" si="1"/>
        <v>0</v>
      </c>
      <c r="Z15" s="63">
        <v>5000</v>
      </c>
    </row>
    <row r="16" spans="2:24" ht="13.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74"/>
      <c r="V16" s="3"/>
      <c r="W16" s="3"/>
      <c r="X16" s="3"/>
    </row>
  </sheetData>
  <sheetProtection/>
  <mergeCells count="10">
    <mergeCell ref="D14:T14"/>
    <mergeCell ref="E15:T15"/>
    <mergeCell ref="E11:T11"/>
    <mergeCell ref="D12:T12"/>
    <mergeCell ref="E13:T13"/>
    <mergeCell ref="B3:X3"/>
    <mergeCell ref="B5:U6"/>
    <mergeCell ref="V5:X5"/>
    <mergeCell ref="C9:T9"/>
    <mergeCell ref="D10:T10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2016-12-14T05:08:04Z</dcterms:modified>
  <cp:category/>
  <cp:version/>
  <cp:contentType/>
  <cp:contentStatus/>
</cp:coreProperties>
</file>