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defaultThemeVersion="124226"/>
  <mc:AlternateContent xmlns:mc="http://schemas.openxmlformats.org/markup-compatibility/2006">
    <mc:Choice Requires="x15">
      <x15ac:absPath xmlns:x15ac="http://schemas.microsoft.com/office/spreadsheetml/2010/11/ac" url="\\nerima.local\課共有\こども家庭部\子育て支援課\08　放課後対策第二係\10_事務担当\201_事業者選定\学童クラブ委託（R7選定）\04_募集要領等\01_ねりっこ\!!【最新】ねりっこ（修正内容反映）\"/>
    </mc:Choice>
  </mc:AlternateContent>
  <xr:revisionPtr revIDLastSave="0" documentId="13_ncr:1_{96B8FD4E-61E9-422D-B630-7AB82299D3C7}" xr6:coauthVersionLast="47" xr6:coauthVersionMax="47" xr10:uidLastSave="{00000000-0000-0000-0000-000000000000}"/>
  <workbookProtection lockStructure="1"/>
  <bookViews>
    <workbookView xWindow="-110" yWindow="-110" windowWidth="19420" windowHeight="10300" tabRatio="738" firstSheet="8" activeTab="13" xr2:uid="{00000000-000D-0000-FFFF-FFFF00000000}"/>
  </bookViews>
  <sheets>
    <sheet name="設定シート" sheetId="36" state="hidden" r:id="rId1"/>
    <sheet name="サマリシート" sheetId="55" state="hidden" r:id="rId2"/>
    <sheet name="様式6(運営業務委託予算執行見積書 統括表)" sheetId="12" r:id="rId3"/>
    <sheet name="ひろば(記入例)" sheetId="3" r:id="rId4"/>
    <sheet name="R8ひろば" sheetId="31" r:id="rId5"/>
    <sheet name="R9ひろば" sheetId="39" r:id="rId6"/>
    <sheet name="R10ひろば" sheetId="40" r:id="rId7"/>
    <sheet name="R11ひろば" sheetId="41" r:id="rId8"/>
    <sheet name="R12ひろば" sheetId="42" r:id="rId9"/>
    <sheet name="R8学童" sheetId="35" r:id="rId10"/>
    <sheet name="R9学童" sheetId="43" r:id="rId11"/>
    <sheet name="R10学童" sheetId="44" r:id="rId12"/>
    <sheet name="R11学童" sheetId="45" r:id="rId13"/>
    <sheet name="R12学童" sheetId="46" r:id="rId14"/>
    <sheet name="処遇改善計画書A" sheetId="49" r:id="rId15"/>
    <sheet name="処遇改善内訳A" sheetId="50" r:id="rId16"/>
    <sheet name="処遇改善計画書B" sheetId="51" r:id="rId17"/>
    <sheet name="処遇改善内訳B" sheetId="52" r:id="rId18"/>
    <sheet name="処遇改善計画書C" sheetId="53" r:id="rId19"/>
    <sheet name="処遇改善内訳C" sheetId="54" r:id="rId20"/>
    <sheet name="処遇改善計画書Ⅾ" sheetId="56" r:id="rId21"/>
    <sheet name="処遇改善内訳Ⅾ" sheetId="57" r:id="rId22"/>
    <sheet name="処遇改善参考" sheetId="24" r:id="rId23"/>
  </sheets>
  <definedNames>
    <definedName name="_xlnm.Print_Area" localSheetId="20">処遇改善計画書Ⅾ!$A$1:$AI$32</definedName>
    <definedName name="_xlnm.Print_Area" localSheetId="14">処遇改善計画書A!$A$1:$AI$32</definedName>
    <definedName name="_xlnm.Print_Area" localSheetId="16">処遇改善計画書B!$A$1:$AI$32</definedName>
    <definedName name="_xlnm.Print_Area" localSheetId="18">処遇改善計画書C!$A$1:$AI$32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1" i="31" l="1"/>
  <c r="C55" i="46"/>
  <c r="C49" i="46" s="1"/>
  <c r="C60" i="46"/>
  <c r="C60" i="35"/>
  <c r="C42" i="43"/>
  <c r="C41" i="43" s="1"/>
  <c r="C31" i="43"/>
  <c r="C28" i="43"/>
  <c r="C25" i="43"/>
  <c r="C22" i="43"/>
  <c r="C19" i="43"/>
  <c r="C15" i="43"/>
  <c r="C12" i="43"/>
  <c r="C11" i="43"/>
  <c r="C18" i="43" l="1"/>
  <c r="C41" i="35"/>
  <c r="C7" i="35"/>
  <c r="C11" i="35"/>
  <c r="C8" i="43"/>
  <c r="C7" i="43" s="1"/>
  <c r="C8" i="44"/>
  <c r="C7" i="44" s="1"/>
  <c r="C8" i="45"/>
  <c r="C7" i="45" s="1"/>
  <c r="C8" i="46"/>
  <c r="C7" i="46" s="1"/>
  <c r="C8" i="35"/>
  <c r="C12" i="44"/>
  <c r="C11" i="44" s="1"/>
  <c r="C12" i="45"/>
  <c r="C12" i="46"/>
  <c r="C11" i="46" s="1"/>
  <c r="C12" i="35"/>
  <c r="C42" i="44"/>
  <c r="C41" i="44" s="1"/>
  <c r="C42" i="45"/>
  <c r="C41" i="45" s="1"/>
  <c r="C42" i="46"/>
  <c r="C41" i="46" s="1"/>
  <c r="C42" i="35"/>
  <c r="C35" i="43"/>
  <c r="C35" i="44"/>
  <c r="C35" i="45"/>
  <c r="C35" i="46"/>
  <c r="C35" i="35"/>
  <c r="C31" i="44"/>
  <c r="C31" i="45"/>
  <c r="C31" i="46"/>
  <c r="C31" i="35"/>
  <c r="C28" i="44"/>
  <c r="C28" i="45"/>
  <c r="C28" i="46"/>
  <c r="C28" i="35"/>
  <c r="C25" i="44"/>
  <c r="C25" i="45"/>
  <c r="C25" i="46"/>
  <c r="C25" i="35"/>
  <c r="C22" i="44"/>
  <c r="C22" i="45"/>
  <c r="C22" i="46"/>
  <c r="C22" i="35"/>
  <c r="C19" i="44"/>
  <c r="C19" i="45"/>
  <c r="C19" i="46"/>
  <c r="C19" i="35"/>
  <c r="C15" i="44"/>
  <c r="C15" i="45"/>
  <c r="C15" i="46"/>
  <c r="C15" i="35"/>
  <c r="C18" i="46" l="1"/>
  <c r="C18" i="45"/>
  <c r="C11" i="45"/>
  <c r="C18" i="44"/>
  <c r="C18" i="35"/>
  <c r="P40" i="57"/>
  <c r="R16" i="56" s="1"/>
  <c r="R17" i="56" s="1"/>
  <c r="AM15" i="56" s="1"/>
  <c r="O40" i="57"/>
  <c r="S40" i="57" s="1"/>
  <c r="M40" i="57"/>
  <c r="S39" i="57"/>
  <c r="Q39" i="57"/>
  <c r="L39" i="57"/>
  <c r="N39" i="57" s="1"/>
  <c r="K39" i="57"/>
  <c r="I39" i="57"/>
  <c r="S38" i="57"/>
  <c r="Q38" i="57"/>
  <c r="K38" i="57"/>
  <c r="L38" i="57" s="1"/>
  <c r="N38" i="57" s="1"/>
  <c r="I38" i="57"/>
  <c r="S37" i="57"/>
  <c r="Q37" i="57"/>
  <c r="L37" i="57"/>
  <c r="N37" i="57" s="1"/>
  <c r="K37" i="57"/>
  <c r="I37" i="57"/>
  <c r="S36" i="57"/>
  <c r="Q36" i="57"/>
  <c r="K36" i="57"/>
  <c r="L36" i="57" s="1"/>
  <c r="N36" i="57" s="1"/>
  <c r="I36" i="57"/>
  <c r="S35" i="57"/>
  <c r="Q35" i="57"/>
  <c r="L35" i="57"/>
  <c r="N35" i="57" s="1"/>
  <c r="K35" i="57"/>
  <c r="I35" i="57"/>
  <c r="S34" i="57"/>
  <c r="Q34" i="57"/>
  <c r="K34" i="57"/>
  <c r="L34" i="57" s="1"/>
  <c r="N34" i="57" s="1"/>
  <c r="I34" i="57"/>
  <c r="S33" i="57"/>
  <c r="Q33" i="57"/>
  <c r="L33" i="57"/>
  <c r="N33" i="57" s="1"/>
  <c r="K33" i="57"/>
  <c r="I33" i="57"/>
  <c r="S32" i="57"/>
  <c r="Q32" i="57"/>
  <c r="K32" i="57"/>
  <c r="L32" i="57" s="1"/>
  <c r="N32" i="57" s="1"/>
  <c r="I32" i="57"/>
  <c r="S31" i="57"/>
  <c r="Q31" i="57"/>
  <c r="L31" i="57"/>
  <c r="N31" i="57" s="1"/>
  <c r="K31" i="57"/>
  <c r="I31" i="57"/>
  <c r="S30" i="57"/>
  <c r="Q30" i="57"/>
  <c r="K30" i="57"/>
  <c r="L30" i="57" s="1"/>
  <c r="N30" i="57" s="1"/>
  <c r="I30" i="57"/>
  <c r="S29" i="57"/>
  <c r="Q29" i="57"/>
  <c r="L29" i="57"/>
  <c r="N29" i="57" s="1"/>
  <c r="K29" i="57"/>
  <c r="I29" i="57"/>
  <c r="S28" i="57"/>
  <c r="Q28" i="57"/>
  <c r="K28" i="57"/>
  <c r="L28" i="57" s="1"/>
  <c r="N28" i="57" s="1"/>
  <c r="I28" i="57"/>
  <c r="S27" i="57"/>
  <c r="Q27" i="57"/>
  <c r="L27" i="57"/>
  <c r="N27" i="57" s="1"/>
  <c r="K27" i="57"/>
  <c r="I27" i="57"/>
  <c r="S26" i="57"/>
  <c r="Q26" i="57"/>
  <c r="K26" i="57"/>
  <c r="L26" i="57" s="1"/>
  <c r="N26" i="57" s="1"/>
  <c r="I26" i="57"/>
  <c r="S25" i="57"/>
  <c r="Q25" i="57"/>
  <c r="L25" i="57"/>
  <c r="N25" i="57" s="1"/>
  <c r="K25" i="57"/>
  <c r="I25" i="57"/>
  <c r="S24" i="57"/>
  <c r="Q24" i="57"/>
  <c r="K24" i="57"/>
  <c r="L24" i="57" s="1"/>
  <c r="N24" i="57" s="1"/>
  <c r="I24" i="57"/>
  <c r="S23" i="57"/>
  <c r="Q23" i="57"/>
  <c r="L23" i="57"/>
  <c r="N23" i="57" s="1"/>
  <c r="K23" i="57"/>
  <c r="I23" i="57"/>
  <c r="S22" i="57"/>
  <c r="Q22" i="57"/>
  <c r="K22" i="57"/>
  <c r="L22" i="57" s="1"/>
  <c r="N22" i="57" s="1"/>
  <c r="I22" i="57"/>
  <c r="S21" i="57"/>
  <c r="Q21" i="57"/>
  <c r="L21" i="57"/>
  <c r="N21" i="57" s="1"/>
  <c r="K21" i="57"/>
  <c r="I21" i="57"/>
  <c r="S20" i="57"/>
  <c r="Q20" i="57"/>
  <c r="K20" i="57"/>
  <c r="L20" i="57" s="1"/>
  <c r="N20" i="57" s="1"/>
  <c r="I20" i="57"/>
  <c r="S19" i="57"/>
  <c r="Q19" i="57"/>
  <c r="L19" i="57"/>
  <c r="N19" i="57" s="1"/>
  <c r="K19" i="57"/>
  <c r="I19" i="57"/>
  <c r="S18" i="57"/>
  <c r="Q18" i="57"/>
  <c r="K18" i="57"/>
  <c r="L18" i="57" s="1"/>
  <c r="N18" i="57" s="1"/>
  <c r="I18" i="57"/>
  <c r="S17" i="57"/>
  <c r="Q17" i="57"/>
  <c r="L17" i="57"/>
  <c r="N17" i="57" s="1"/>
  <c r="K17" i="57"/>
  <c r="I17" i="57"/>
  <c r="S16" i="57"/>
  <c r="Q16" i="57"/>
  <c r="K16" i="57"/>
  <c r="L16" i="57" s="1"/>
  <c r="N16" i="57" s="1"/>
  <c r="I16" i="57"/>
  <c r="S15" i="57"/>
  <c r="Q15" i="57"/>
  <c r="L15" i="57"/>
  <c r="N15" i="57" s="1"/>
  <c r="K15" i="57"/>
  <c r="I15" i="57"/>
  <c r="S14" i="57"/>
  <c r="Q14" i="57"/>
  <c r="K14" i="57"/>
  <c r="L14" i="57" s="1"/>
  <c r="N14" i="57" s="1"/>
  <c r="I14" i="57"/>
  <c r="S13" i="57"/>
  <c r="Q13" i="57"/>
  <c r="L13" i="57"/>
  <c r="N13" i="57" s="1"/>
  <c r="K13" i="57"/>
  <c r="I13" i="57"/>
  <c r="S12" i="57"/>
  <c r="Q12" i="57"/>
  <c r="K12" i="57"/>
  <c r="L12" i="57" s="1"/>
  <c r="N12" i="57" s="1"/>
  <c r="I12" i="57"/>
  <c r="S11" i="57"/>
  <c r="Q11" i="57"/>
  <c r="L11" i="57"/>
  <c r="N11" i="57" s="1"/>
  <c r="K11" i="57"/>
  <c r="I11" i="57"/>
  <c r="S10" i="57"/>
  <c r="Q10" i="57"/>
  <c r="Q40" i="57" s="1"/>
  <c r="K10" i="57"/>
  <c r="L10" i="57" s="1"/>
  <c r="I10" i="57"/>
  <c r="I40" i="57" s="1"/>
  <c r="S5" i="57"/>
  <c r="AA30" i="56"/>
  <c r="R18" i="56"/>
  <c r="R15" i="56"/>
  <c r="D44" i="12"/>
  <c r="D36" i="12"/>
  <c r="D28" i="12"/>
  <c r="D20" i="12"/>
  <c r="D12" i="12"/>
  <c r="N10" i="57" l="1"/>
  <c r="N40" i="57" s="1"/>
  <c r="R11" i="56" s="1"/>
  <c r="AM18" i="56" s="1"/>
  <c r="L40" i="57"/>
  <c r="O17" i="55"/>
  <c r="O15" i="55"/>
  <c r="L17" i="55"/>
  <c r="L15" i="55"/>
  <c r="I17" i="55"/>
  <c r="I15" i="55"/>
  <c r="F17" i="55"/>
  <c r="F15" i="55"/>
  <c r="C17" i="55"/>
  <c r="C15" i="55"/>
  <c r="P23" i="55" l="1"/>
  <c r="O23" i="55"/>
  <c r="M23" i="55"/>
  <c r="L23" i="55"/>
  <c r="J23" i="55"/>
  <c r="I23" i="55"/>
  <c r="G23" i="55"/>
  <c r="F23" i="55"/>
  <c r="D23" i="55"/>
  <c r="C23" i="55"/>
  <c r="P22" i="55"/>
  <c r="O22" i="55"/>
  <c r="M22" i="55"/>
  <c r="L22" i="55"/>
  <c r="J22" i="55"/>
  <c r="I22" i="55"/>
  <c r="G22" i="55"/>
  <c r="F22" i="55"/>
  <c r="D22" i="55"/>
  <c r="C22" i="55"/>
  <c r="P21" i="55"/>
  <c r="M21" i="55"/>
  <c r="J21" i="55"/>
  <c r="G21" i="55"/>
  <c r="D21" i="55"/>
  <c r="O19" i="55"/>
  <c r="L19" i="55"/>
  <c r="I19" i="55"/>
  <c r="F19" i="55"/>
  <c r="C19" i="55"/>
  <c r="P17" i="55"/>
  <c r="M17" i="55"/>
  <c r="J17" i="55"/>
  <c r="G17" i="55"/>
  <c r="D17" i="55"/>
  <c r="P16" i="55"/>
  <c r="O16" i="55"/>
  <c r="M16" i="55"/>
  <c r="L16" i="55"/>
  <c r="J16" i="55"/>
  <c r="I16" i="55"/>
  <c r="G16" i="55"/>
  <c r="F16" i="55"/>
  <c r="D16" i="55"/>
  <c r="C16" i="55"/>
  <c r="P15" i="55"/>
  <c r="M15" i="55"/>
  <c r="J15" i="55"/>
  <c r="G15" i="55"/>
  <c r="D15" i="55"/>
  <c r="P14" i="55"/>
  <c r="M14" i="55"/>
  <c r="J14" i="55"/>
  <c r="G14" i="55"/>
  <c r="D14" i="55"/>
  <c r="P12" i="55"/>
  <c r="M12" i="55"/>
  <c r="J12" i="55"/>
  <c r="G12" i="55"/>
  <c r="D12" i="55"/>
  <c r="B2" i="55"/>
  <c r="J2" i="55"/>
  <c r="G2" i="55"/>
  <c r="H2" i="55"/>
  <c r="E2" i="55"/>
  <c r="N2" i="55"/>
  <c r="K2" i="55"/>
  <c r="D2" i="55"/>
  <c r="P2" i="55"/>
  <c r="M2" i="55"/>
  <c r="P40" i="54" l="1"/>
  <c r="R16" i="53" s="1"/>
  <c r="O40" i="54"/>
  <c r="S40" i="54" s="1"/>
  <c r="M40" i="54"/>
  <c r="S39" i="54"/>
  <c r="Q39" i="54"/>
  <c r="L39" i="54"/>
  <c r="N39" i="54" s="1"/>
  <c r="K39" i="54"/>
  <c r="I39" i="54"/>
  <c r="S38" i="54"/>
  <c r="Q38" i="54"/>
  <c r="K38" i="54"/>
  <c r="L38" i="54" s="1"/>
  <c r="N38" i="54" s="1"/>
  <c r="I38" i="54"/>
  <c r="S37" i="54"/>
  <c r="Q37" i="54"/>
  <c r="L37" i="54"/>
  <c r="N37" i="54" s="1"/>
  <c r="K37" i="54"/>
  <c r="I37" i="54"/>
  <c r="S36" i="54"/>
  <c r="Q36" i="54"/>
  <c r="K36" i="54"/>
  <c r="L36" i="54" s="1"/>
  <c r="N36" i="54" s="1"/>
  <c r="I36" i="54"/>
  <c r="S35" i="54"/>
  <c r="Q35" i="54"/>
  <c r="L35" i="54"/>
  <c r="N35" i="54" s="1"/>
  <c r="K35" i="54"/>
  <c r="I35" i="54"/>
  <c r="S34" i="54"/>
  <c r="Q34" i="54"/>
  <c r="K34" i="54"/>
  <c r="L34" i="54" s="1"/>
  <c r="N34" i="54" s="1"/>
  <c r="I34" i="54"/>
  <c r="S33" i="54"/>
  <c r="Q33" i="54"/>
  <c r="L33" i="54"/>
  <c r="N33" i="54" s="1"/>
  <c r="K33" i="54"/>
  <c r="I33" i="54"/>
  <c r="S32" i="54"/>
  <c r="Q32" i="54"/>
  <c r="K32" i="54"/>
  <c r="L32" i="54" s="1"/>
  <c r="N32" i="54" s="1"/>
  <c r="I32" i="54"/>
  <c r="S31" i="54"/>
  <c r="Q31" i="54"/>
  <c r="L31" i="54"/>
  <c r="N31" i="54" s="1"/>
  <c r="K31" i="54"/>
  <c r="I31" i="54"/>
  <c r="S30" i="54"/>
  <c r="Q30" i="54"/>
  <c r="K30" i="54"/>
  <c r="L30" i="54" s="1"/>
  <c r="N30" i="54" s="1"/>
  <c r="I30" i="54"/>
  <c r="S29" i="54"/>
  <c r="Q29" i="54"/>
  <c r="L29" i="54"/>
  <c r="N29" i="54" s="1"/>
  <c r="K29" i="54"/>
  <c r="I29" i="54"/>
  <c r="S28" i="54"/>
  <c r="Q28" i="54"/>
  <c r="K28" i="54"/>
  <c r="L28" i="54" s="1"/>
  <c r="N28" i="54" s="1"/>
  <c r="I28" i="54"/>
  <c r="S27" i="54"/>
  <c r="Q27" i="54"/>
  <c r="L27" i="54"/>
  <c r="N27" i="54" s="1"/>
  <c r="K27" i="54"/>
  <c r="I27" i="54"/>
  <c r="S26" i="54"/>
  <c r="Q26" i="54"/>
  <c r="K26" i="54"/>
  <c r="L26" i="54" s="1"/>
  <c r="N26" i="54" s="1"/>
  <c r="I26" i="54"/>
  <c r="S25" i="54"/>
  <c r="Q25" i="54"/>
  <c r="L25" i="54"/>
  <c r="N25" i="54" s="1"/>
  <c r="K25" i="54"/>
  <c r="I25" i="54"/>
  <c r="S24" i="54"/>
  <c r="Q24" i="54"/>
  <c r="K24" i="54"/>
  <c r="L24" i="54" s="1"/>
  <c r="N24" i="54" s="1"/>
  <c r="I24" i="54"/>
  <c r="S23" i="54"/>
  <c r="Q23" i="54"/>
  <c r="L23" i="54"/>
  <c r="N23" i="54" s="1"/>
  <c r="K23" i="54"/>
  <c r="I23" i="54"/>
  <c r="S22" i="54"/>
  <c r="Q22" i="54"/>
  <c r="K22" i="54"/>
  <c r="L22" i="54" s="1"/>
  <c r="N22" i="54" s="1"/>
  <c r="I22" i="54"/>
  <c r="S21" i="54"/>
  <c r="Q21" i="54"/>
  <c r="L21" i="54"/>
  <c r="N21" i="54" s="1"/>
  <c r="K21" i="54"/>
  <c r="I21" i="54"/>
  <c r="S20" i="54"/>
  <c r="Q20" i="54"/>
  <c r="K20" i="54"/>
  <c r="L20" i="54" s="1"/>
  <c r="N20" i="54" s="1"/>
  <c r="I20" i="54"/>
  <c r="S19" i="54"/>
  <c r="Q19" i="54"/>
  <c r="L19" i="54"/>
  <c r="N19" i="54" s="1"/>
  <c r="K19" i="54"/>
  <c r="I19" i="54"/>
  <c r="S18" i="54"/>
  <c r="Q18" i="54"/>
  <c r="K18" i="54"/>
  <c r="L18" i="54" s="1"/>
  <c r="N18" i="54" s="1"/>
  <c r="I18" i="54"/>
  <c r="S17" i="54"/>
  <c r="Q17" i="54"/>
  <c r="L17" i="54"/>
  <c r="N17" i="54" s="1"/>
  <c r="K17" i="54"/>
  <c r="I17" i="54"/>
  <c r="S16" i="54"/>
  <c r="Q16" i="54"/>
  <c r="K16" i="54"/>
  <c r="L16" i="54" s="1"/>
  <c r="N16" i="54" s="1"/>
  <c r="I16" i="54"/>
  <c r="S15" i="54"/>
  <c r="Q15" i="54"/>
  <c r="L15" i="54"/>
  <c r="N15" i="54" s="1"/>
  <c r="K15" i="54"/>
  <c r="I15" i="54"/>
  <c r="S14" i="54"/>
  <c r="Q14" i="54"/>
  <c r="K14" i="54"/>
  <c r="L14" i="54" s="1"/>
  <c r="N14" i="54" s="1"/>
  <c r="I14" i="54"/>
  <c r="S13" i="54"/>
  <c r="Q13" i="54"/>
  <c r="L13" i="54"/>
  <c r="N13" i="54" s="1"/>
  <c r="K13" i="54"/>
  <c r="I13" i="54"/>
  <c r="S12" i="54"/>
  <c r="Q12" i="54"/>
  <c r="K12" i="54"/>
  <c r="L12" i="54" s="1"/>
  <c r="N12" i="54" s="1"/>
  <c r="I12" i="54"/>
  <c r="S11" i="54"/>
  <c r="Q11" i="54"/>
  <c r="L11" i="54"/>
  <c r="N11" i="54" s="1"/>
  <c r="K11" i="54"/>
  <c r="I11" i="54"/>
  <c r="S10" i="54"/>
  <c r="Q10" i="54"/>
  <c r="Q40" i="54" s="1"/>
  <c r="K10" i="54"/>
  <c r="L10" i="54" s="1"/>
  <c r="I10" i="54"/>
  <c r="I40" i="54" s="1"/>
  <c r="S5" i="54"/>
  <c r="AA30" i="53"/>
  <c r="R18" i="53"/>
  <c r="P40" i="52"/>
  <c r="R16" i="51" s="1"/>
  <c r="O40" i="52"/>
  <c r="R15" i="51" s="1"/>
  <c r="M40" i="52"/>
  <c r="S39" i="52"/>
  <c r="Q39" i="52"/>
  <c r="K39" i="52"/>
  <c r="L39" i="52" s="1"/>
  <c r="N39" i="52" s="1"/>
  <c r="I39" i="52"/>
  <c r="S38" i="52"/>
  <c r="Q38" i="52"/>
  <c r="K38" i="52"/>
  <c r="L38" i="52" s="1"/>
  <c r="N38" i="52" s="1"/>
  <c r="I38" i="52"/>
  <c r="S37" i="52"/>
  <c r="Q37" i="52"/>
  <c r="K37" i="52"/>
  <c r="L37" i="52" s="1"/>
  <c r="N37" i="52" s="1"/>
  <c r="I37" i="52"/>
  <c r="S36" i="52"/>
  <c r="Q36" i="52"/>
  <c r="K36" i="52"/>
  <c r="L36" i="52" s="1"/>
  <c r="N36" i="52" s="1"/>
  <c r="I36" i="52"/>
  <c r="S35" i="52"/>
  <c r="Q35" i="52"/>
  <c r="L35" i="52"/>
  <c r="N35" i="52" s="1"/>
  <c r="K35" i="52"/>
  <c r="I35" i="52"/>
  <c r="S34" i="52"/>
  <c r="Q34" i="52"/>
  <c r="K34" i="52"/>
  <c r="L34" i="52" s="1"/>
  <c r="N34" i="52" s="1"/>
  <c r="I34" i="52"/>
  <c r="S33" i="52"/>
  <c r="Q33" i="52"/>
  <c r="K33" i="52"/>
  <c r="L33" i="52" s="1"/>
  <c r="N33" i="52" s="1"/>
  <c r="I33" i="52"/>
  <c r="S32" i="52"/>
  <c r="Q32" i="52"/>
  <c r="K32" i="52"/>
  <c r="L32" i="52" s="1"/>
  <c r="N32" i="52" s="1"/>
  <c r="I32" i="52"/>
  <c r="S31" i="52"/>
  <c r="Q31" i="52"/>
  <c r="K31" i="52"/>
  <c r="L31" i="52" s="1"/>
  <c r="N31" i="52" s="1"/>
  <c r="I31" i="52"/>
  <c r="S30" i="52"/>
  <c r="Q30" i="52"/>
  <c r="K30" i="52"/>
  <c r="L30" i="52" s="1"/>
  <c r="N30" i="52" s="1"/>
  <c r="I30" i="52"/>
  <c r="S29" i="52"/>
  <c r="Q29" i="52"/>
  <c r="N29" i="52"/>
  <c r="L29" i="52"/>
  <c r="K29" i="52"/>
  <c r="I29" i="52"/>
  <c r="S28" i="52"/>
  <c r="Q28" i="52"/>
  <c r="K28" i="52"/>
  <c r="L28" i="52" s="1"/>
  <c r="N28" i="52" s="1"/>
  <c r="I28" i="52"/>
  <c r="S27" i="52"/>
  <c r="Q27" i="52"/>
  <c r="L27" i="52"/>
  <c r="N27" i="52" s="1"/>
  <c r="K27" i="52"/>
  <c r="I27" i="52"/>
  <c r="S26" i="52"/>
  <c r="Q26" i="52"/>
  <c r="K26" i="52"/>
  <c r="L26" i="52" s="1"/>
  <c r="N26" i="52" s="1"/>
  <c r="I26" i="52"/>
  <c r="S25" i="52"/>
  <c r="Q25" i="52"/>
  <c r="K25" i="52"/>
  <c r="L25" i="52" s="1"/>
  <c r="N25" i="52" s="1"/>
  <c r="I25" i="52"/>
  <c r="S24" i="52"/>
  <c r="Q24" i="52"/>
  <c r="L24" i="52"/>
  <c r="N24" i="52" s="1"/>
  <c r="K24" i="52"/>
  <c r="I24" i="52"/>
  <c r="S23" i="52"/>
  <c r="Q23" i="52"/>
  <c r="K23" i="52"/>
  <c r="L23" i="52" s="1"/>
  <c r="N23" i="52" s="1"/>
  <c r="I23" i="52"/>
  <c r="S22" i="52"/>
  <c r="Q22" i="52"/>
  <c r="K22" i="52"/>
  <c r="L22" i="52" s="1"/>
  <c r="N22" i="52" s="1"/>
  <c r="I22" i="52"/>
  <c r="S21" i="52"/>
  <c r="Q21" i="52"/>
  <c r="K21" i="52"/>
  <c r="L21" i="52" s="1"/>
  <c r="N21" i="52" s="1"/>
  <c r="I21" i="52"/>
  <c r="S20" i="52"/>
  <c r="Q20" i="52"/>
  <c r="K20" i="52"/>
  <c r="L20" i="52" s="1"/>
  <c r="N20" i="52" s="1"/>
  <c r="I20" i="52"/>
  <c r="S19" i="52"/>
  <c r="Q19" i="52"/>
  <c r="K19" i="52"/>
  <c r="L19" i="52" s="1"/>
  <c r="N19" i="52" s="1"/>
  <c r="I19" i="52"/>
  <c r="S18" i="52"/>
  <c r="Q18" i="52"/>
  <c r="L18" i="52"/>
  <c r="N18" i="52" s="1"/>
  <c r="K18" i="52"/>
  <c r="I18" i="52"/>
  <c r="S17" i="52"/>
  <c r="Q17" i="52"/>
  <c r="K17" i="52"/>
  <c r="L17" i="52" s="1"/>
  <c r="N17" i="52" s="1"/>
  <c r="I17" i="52"/>
  <c r="S16" i="52"/>
  <c r="Q16" i="52"/>
  <c r="L16" i="52"/>
  <c r="N16" i="52" s="1"/>
  <c r="K16" i="52"/>
  <c r="I16" i="52"/>
  <c r="S15" i="52"/>
  <c r="Q15" i="52"/>
  <c r="K15" i="52"/>
  <c r="L15" i="52" s="1"/>
  <c r="N15" i="52" s="1"/>
  <c r="I15" i="52"/>
  <c r="S14" i="52"/>
  <c r="Q14" i="52"/>
  <c r="K14" i="52"/>
  <c r="L14" i="52" s="1"/>
  <c r="N14" i="52" s="1"/>
  <c r="I14" i="52"/>
  <c r="S13" i="52"/>
  <c r="Q13" i="52"/>
  <c r="K13" i="52"/>
  <c r="L13" i="52" s="1"/>
  <c r="N13" i="52" s="1"/>
  <c r="I13" i="52"/>
  <c r="S12" i="52"/>
  <c r="Q12" i="52"/>
  <c r="K12" i="52"/>
  <c r="L12" i="52" s="1"/>
  <c r="N12" i="52" s="1"/>
  <c r="I12" i="52"/>
  <c r="S11" i="52"/>
  <c r="Q11" i="52"/>
  <c r="L11" i="52"/>
  <c r="N11" i="52" s="1"/>
  <c r="K11" i="52"/>
  <c r="I11" i="52"/>
  <c r="S10" i="52"/>
  <c r="Q10" i="52"/>
  <c r="K10" i="52"/>
  <c r="L10" i="52" s="1"/>
  <c r="I10" i="52"/>
  <c r="I40" i="52" s="1"/>
  <c r="S5" i="52"/>
  <c r="AA30" i="51"/>
  <c r="R18" i="51"/>
  <c r="P40" i="50"/>
  <c r="O40" i="50"/>
  <c r="S40" i="50" s="1"/>
  <c r="M40" i="50"/>
  <c r="S39" i="50"/>
  <c r="Q39" i="50"/>
  <c r="K39" i="50"/>
  <c r="L39" i="50" s="1"/>
  <c r="N39" i="50" s="1"/>
  <c r="I39" i="50"/>
  <c r="S38" i="50"/>
  <c r="Q38" i="50"/>
  <c r="K38" i="50"/>
  <c r="L38" i="50" s="1"/>
  <c r="N38" i="50" s="1"/>
  <c r="I38" i="50"/>
  <c r="S37" i="50"/>
  <c r="Q37" i="50"/>
  <c r="K37" i="50"/>
  <c r="L37" i="50" s="1"/>
  <c r="N37" i="50" s="1"/>
  <c r="I37" i="50"/>
  <c r="S36" i="50"/>
  <c r="Q36" i="50"/>
  <c r="K36" i="50"/>
  <c r="L36" i="50" s="1"/>
  <c r="N36" i="50" s="1"/>
  <c r="I36" i="50"/>
  <c r="S35" i="50"/>
  <c r="Q35" i="50"/>
  <c r="K35" i="50"/>
  <c r="L35" i="50" s="1"/>
  <c r="N35" i="50" s="1"/>
  <c r="I35" i="50"/>
  <c r="S34" i="50"/>
  <c r="Q34" i="50"/>
  <c r="K34" i="50"/>
  <c r="L34" i="50" s="1"/>
  <c r="N34" i="50" s="1"/>
  <c r="I34" i="50"/>
  <c r="S33" i="50"/>
  <c r="Q33" i="50"/>
  <c r="K33" i="50"/>
  <c r="L33" i="50" s="1"/>
  <c r="N33" i="50" s="1"/>
  <c r="I33" i="50"/>
  <c r="S32" i="50"/>
  <c r="Q32" i="50"/>
  <c r="K32" i="50"/>
  <c r="L32" i="50" s="1"/>
  <c r="N32" i="50" s="1"/>
  <c r="I32" i="50"/>
  <c r="S31" i="50"/>
  <c r="Q31" i="50"/>
  <c r="K31" i="50"/>
  <c r="L31" i="50" s="1"/>
  <c r="N31" i="50" s="1"/>
  <c r="I31" i="50"/>
  <c r="S30" i="50"/>
  <c r="Q30" i="50"/>
  <c r="K30" i="50"/>
  <c r="L30" i="50" s="1"/>
  <c r="N30" i="50" s="1"/>
  <c r="I30" i="50"/>
  <c r="S29" i="50"/>
  <c r="Q29" i="50"/>
  <c r="K29" i="50"/>
  <c r="L29" i="50" s="1"/>
  <c r="N29" i="50" s="1"/>
  <c r="I29" i="50"/>
  <c r="S28" i="50"/>
  <c r="Q28" i="50"/>
  <c r="K28" i="50"/>
  <c r="L28" i="50" s="1"/>
  <c r="N28" i="50" s="1"/>
  <c r="I28" i="50"/>
  <c r="S27" i="50"/>
  <c r="Q27" i="50"/>
  <c r="K27" i="50"/>
  <c r="L27" i="50" s="1"/>
  <c r="N27" i="50" s="1"/>
  <c r="I27" i="50"/>
  <c r="S26" i="50"/>
  <c r="Q26" i="50"/>
  <c r="K26" i="50"/>
  <c r="L26" i="50" s="1"/>
  <c r="N26" i="50" s="1"/>
  <c r="I26" i="50"/>
  <c r="S25" i="50"/>
  <c r="Q25" i="50"/>
  <c r="K25" i="50"/>
  <c r="L25" i="50" s="1"/>
  <c r="N25" i="50" s="1"/>
  <c r="I25" i="50"/>
  <c r="S24" i="50"/>
  <c r="Q24" i="50"/>
  <c r="K24" i="50"/>
  <c r="L24" i="50" s="1"/>
  <c r="N24" i="50" s="1"/>
  <c r="I24" i="50"/>
  <c r="S23" i="50"/>
  <c r="Q23" i="50"/>
  <c r="K23" i="50"/>
  <c r="L23" i="50" s="1"/>
  <c r="N23" i="50" s="1"/>
  <c r="I23" i="50"/>
  <c r="S22" i="50"/>
  <c r="Q22" i="50"/>
  <c r="K22" i="50"/>
  <c r="L22" i="50" s="1"/>
  <c r="N22" i="50" s="1"/>
  <c r="I22" i="50"/>
  <c r="S21" i="50"/>
  <c r="Q21" i="50"/>
  <c r="K21" i="50"/>
  <c r="L21" i="50" s="1"/>
  <c r="N21" i="50" s="1"/>
  <c r="I21" i="50"/>
  <c r="S20" i="50"/>
  <c r="Q20" i="50"/>
  <c r="K20" i="50"/>
  <c r="L20" i="50" s="1"/>
  <c r="N20" i="50" s="1"/>
  <c r="I20" i="50"/>
  <c r="S19" i="50"/>
  <c r="Q19" i="50"/>
  <c r="K19" i="50"/>
  <c r="L19" i="50" s="1"/>
  <c r="N19" i="50" s="1"/>
  <c r="I19" i="50"/>
  <c r="S18" i="50"/>
  <c r="Q18" i="50"/>
  <c r="K18" i="50"/>
  <c r="L18" i="50" s="1"/>
  <c r="N18" i="50" s="1"/>
  <c r="I18" i="50"/>
  <c r="S17" i="50"/>
  <c r="Q17" i="50"/>
  <c r="K17" i="50"/>
  <c r="L17" i="50" s="1"/>
  <c r="N17" i="50" s="1"/>
  <c r="I17" i="50"/>
  <c r="S16" i="50"/>
  <c r="Q16" i="50"/>
  <c r="K16" i="50"/>
  <c r="L16" i="50" s="1"/>
  <c r="N16" i="50" s="1"/>
  <c r="I16" i="50"/>
  <c r="S15" i="50"/>
  <c r="Q15" i="50"/>
  <c r="K15" i="50"/>
  <c r="L15" i="50" s="1"/>
  <c r="N15" i="50" s="1"/>
  <c r="I15" i="50"/>
  <c r="S14" i="50"/>
  <c r="Q14" i="50"/>
  <c r="K14" i="50"/>
  <c r="L14" i="50" s="1"/>
  <c r="N14" i="50" s="1"/>
  <c r="I14" i="50"/>
  <c r="S13" i="50"/>
  <c r="Q13" i="50"/>
  <c r="K13" i="50"/>
  <c r="L13" i="50" s="1"/>
  <c r="N13" i="50" s="1"/>
  <c r="I13" i="50"/>
  <c r="S12" i="50"/>
  <c r="Q12" i="50"/>
  <c r="K12" i="50"/>
  <c r="L12" i="50" s="1"/>
  <c r="N12" i="50" s="1"/>
  <c r="I12" i="50"/>
  <c r="S11" i="50"/>
  <c r="Q11" i="50"/>
  <c r="K11" i="50"/>
  <c r="L11" i="50" s="1"/>
  <c r="N11" i="50" s="1"/>
  <c r="I11" i="50"/>
  <c r="S10" i="50"/>
  <c r="Q10" i="50"/>
  <c r="Q40" i="50" s="1"/>
  <c r="K10" i="50"/>
  <c r="L10" i="50" s="1"/>
  <c r="I10" i="50"/>
  <c r="I40" i="50" s="1"/>
  <c r="S5" i="50"/>
  <c r="AA30" i="49"/>
  <c r="R18" i="49"/>
  <c r="R16" i="49"/>
  <c r="R17" i="51" l="1"/>
  <c r="AM15" i="51" s="1"/>
  <c r="Q40" i="52"/>
  <c r="L40" i="54"/>
  <c r="N10" i="54"/>
  <c r="N40" i="54" s="1"/>
  <c r="R11" i="53" s="1"/>
  <c r="N10" i="52"/>
  <c r="N40" i="52" s="1"/>
  <c r="R11" i="51" s="1"/>
  <c r="AM18" i="51" s="1"/>
  <c r="L40" i="52"/>
  <c r="N10" i="50"/>
  <c r="N40" i="50" s="1"/>
  <c r="R11" i="49" s="1"/>
  <c r="L40" i="50"/>
  <c r="S40" i="52"/>
  <c r="R15" i="53"/>
  <c r="R17" i="53" s="1"/>
  <c r="AM15" i="53" s="1"/>
  <c r="R15" i="49"/>
  <c r="R17" i="49" s="1"/>
  <c r="AM15" i="49" s="1"/>
  <c r="P18" i="55"/>
  <c r="C48" i="46"/>
  <c r="D48" i="46" s="1"/>
  <c r="C46" i="46"/>
  <c r="C40" i="46"/>
  <c r="C39" i="46"/>
  <c r="C38" i="46"/>
  <c r="C37" i="46"/>
  <c r="C36" i="46"/>
  <c r="P6" i="55"/>
  <c r="A1" i="46"/>
  <c r="C60" i="45"/>
  <c r="C55" i="45"/>
  <c r="C46" i="45"/>
  <c r="C40" i="45"/>
  <c r="C39" i="45"/>
  <c r="C38" i="45"/>
  <c r="C37" i="45"/>
  <c r="C36" i="45"/>
  <c r="C34" i="45" s="1"/>
  <c r="C5" i="45" s="1"/>
  <c r="M6" i="55"/>
  <c r="A1" i="45"/>
  <c r="C60" i="44"/>
  <c r="C55" i="44"/>
  <c r="C49" i="44" s="1"/>
  <c r="C46" i="44"/>
  <c r="C40" i="44"/>
  <c r="C39" i="44"/>
  <c r="C38" i="44"/>
  <c r="C37" i="44"/>
  <c r="C36" i="44"/>
  <c r="J6" i="55"/>
  <c r="A1" i="44"/>
  <c r="C60" i="43"/>
  <c r="C55" i="43"/>
  <c r="C49" i="43" s="1"/>
  <c r="C46" i="43"/>
  <c r="D46" i="43" s="1"/>
  <c r="C40" i="43"/>
  <c r="C39" i="43"/>
  <c r="C38" i="43"/>
  <c r="C37" i="43"/>
  <c r="C36" i="43"/>
  <c r="C34" i="43" s="1"/>
  <c r="C5" i="43" s="1"/>
  <c r="G6" i="55"/>
  <c r="A1" i="43"/>
  <c r="C49" i="42"/>
  <c r="C48" i="42"/>
  <c r="C46" i="42"/>
  <c r="C45" i="42"/>
  <c r="C44" i="42"/>
  <c r="C42" i="42"/>
  <c r="C40" i="42"/>
  <c r="C39" i="42"/>
  <c r="D38" i="42"/>
  <c r="O18" i="55" s="1"/>
  <c r="C38" i="42"/>
  <c r="C37" i="42"/>
  <c r="C34" i="42"/>
  <c r="C33" i="42"/>
  <c r="D29" i="42"/>
  <c r="D28" i="42"/>
  <c r="N11" i="55" s="1"/>
  <c r="D26" i="42"/>
  <c r="C26" i="42"/>
  <c r="D25" i="42"/>
  <c r="O10" i="55" s="1"/>
  <c r="C25" i="42"/>
  <c r="D24" i="42"/>
  <c r="C24" i="42"/>
  <c r="D23" i="42"/>
  <c r="N9" i="55" s="1"/>
  <c r="D20" i="42"/>
  <c r="C20" i="42"/>
  <c r="D19" i="42"/>
  <c r="C19" i="42" s="1"/>
  <c r="D18" i="42"/>
  <c r="C18" i="42"/>
  <c r="D17" i="42"/>
  <c r="C17" i="42"/>
  <c r="D16" i="42"/>
  <c r="N8" i="55" s="1"/>
  <c r="C16" i="42"/>
  <c r="D12" i="42"/>
  <c r="C12" i="42" s="1"/>
  <c r="D11" i="42"/>
  <c r="C11" i="42"/>
  <c r="D9" i="42"/>
  <c r="N6" i="55" s="1"/>
  <c r="A1" i="42"/>
  <c r="C49" i="41"/>
  <c r="C48" i="41"/>
  <c r="C46" i="41"/>
  <c r="C45" i="41"/>
  <c r="C44" i="41"/>
  <c r="C42" i="41"/>
  <c r="C40" i="41"/>
  <c r="C39" i="41"/>
  <c r="D38" i="41"/>
  <c r="L18" i="55" s="1"/>
  <c r="C37" i="41"/>
  <c r="C34" i="41"/>
  <c r="C33" i="41"/>
  <c r="C31" i="41"/>
  <c r="C30" i="41" s="1"/>
  <c r="D32" i="12" s="1"/>
  <c r="D29" i="41"/>
  <c r="D28" i="41"/>
  <c r="K11" i="55" s="1"/>
  <c r="C28" i="41"/>
  <c r="D26" i="41"/>
  <c r="C26" i="41"/>
  <c r="D25" i="41"/>
  <c r="L10" i="55" s="1"/>
  <c r="C25" i="41"/>
  <c r="D24" i="41"/>
  <c r="C24" i="41" s="1"/>
  <c r="D23" i="41"/>
  <c r="K9" i="55" s="1"/>
  <c r="C23" i="41"/>
  <c r="D20" i="41"/>
  <c r="C20" i="41"/>
  <c r="D19" i="41"/>
  <c r="C19" i="41"/>
  <c r="D18" i="41"/>
  <c r="C18" i="41"/>
  <c r="D17" i="41"/>
  <c r="C17" i="41"/>
  <c r="D16" i="41"/>
  <c r="C16" i="41" s="1"/>
  <c r="D12" i="41"/>
  <c r="C12" i="41"/>
  <c r="D11" i="41"/>
  <c r="K7" i="55" s="1"/>
  <c r="C11" i="41"/>
  <c r="D9" i="41"/>
  <c r="C9" i="41"/>
  <c r="A1" i="41"/>
  <c r="C49" i="40"/>
  <c r="C48" i="40"/>
  <c r="C46" i="40"/>
  <c r="C45" i="40"/>
  <c r="C44" i="40"/>
  <c r="C42" i="40"/>
  <c r="C40" i="40"/>
  <c r="C39" i="40"/>
  <c r="D38" i="40"/>
  <c r="I18" i="55" s="1"/>
  <c r="C38" i="40"/>
  <c r="C37" i="40"/>
  <c r="C34" i="40"/>
  <c r="C33" i="40"/>
  <c r="D29" i="40"/>
  <c r="D28" i="40"/>
  <c r="H11" i="55" s="1"/>
  <c r="D26" i="40"/>
  <c r="C26" i="40"/>
  <c r="D25" i="40"/>
  <c r="I10" i="55" s="1"/>
  <c r="C25" i="40"/>
  <c r="D24" i="40"/>
  <c r="C24" i="40"/>
  <c r="D23" i="40"/>
  <c r="C23" i="40"/>
  <c r="D20" i="40"/>
  <c r="C20" i="40"/>
  <c r="D19" i="40"/>
  <c r="C19" i="40" s="1"/>
  <c r="D18" i="40"/>
  <c r="C18" i="40"/>
  <c r="D17" i="40"/>
  <c r="C17" i="40"/>
  <c r="D16" i="40"/>
  <c r="H8" i="55" s="1"/>
  <c r="C16" i="40"/>
  <c r="D12" i="40"/>
  <c r="C12" i="40"/>
  <c r="D11" i="40"/>
  <c r="H7" i="55" s="1"/>
  <c r="C11" i="40"/>
  <c r="D9" i="40"/>
  <c r="H6" i="55" s="1"/>
  <c r="A1" i="40"/>
  <c r="C49" i="39"/>
  <c r="C48" i="39"/>
  <c r="C46" i="39"/>
  <c r="C45" i="39"/>
  <c r="C44" i="39"/>
  <c r="C42" i="39"/>
  <c r="C40" i="39"/>
  <c r="C39" i="39"/>
  <c r="D38" i="39"/>
  <c r="F18" i="55" s="1"/>
  <c r="C37" i="39"/>
  <c r="C34" i="39"/>
  <c r="C33" i="39"/>
  <c r="C31" i="39"/>
  <c r="C30" i="39" s="1"/>
  <c r="D16" i="12" s="1"/>
  <c r="D29" i="39"/>
  <c r="D28" i="39"/>
  <c r="E11" i="55" s="1"/>
  <c r="D26" i="39"/>
  <c r="C26" i="39"/>
  <c r="D25" i="39"/>
  <c r="F10" i="55" s="1"/>
  <c r="D24" i="39"/>
  <c r="C24" i="39"/>
  <c r="D23" i="39"/>
  <c r="E9" i="55" s="1"/>
  <c r="D20" i="39"/>
  <c r="C20" i="39"/>
  <c r="D19" i="39"/>
  <c r="C19" i="39" s="1"/>
  <c r="D18" i="39"/>
  <c r="C18" i="39"/>
  <c r="D17" i="39"/>
  <c r="C17" i="39" s="1"/>
  <c r="D16" i="39"/>
  <c r="C16" i="39"/>
  <c r="D12" i="39"/>
  <c r="C12" i="39"/>
  <c r="D11" i="39"/>
  <c r="E7" i="55" s="1"/>
  <c r="C11" i="39"/>
  <c r="D9" i="39"/>
  <c r="E6" i="55" s="1"/>
  <c r="A1" i="39"/>
  <c r="C34" i="46" l="1"/>
  <c r="C5" i="46" s="1"/>
  <c r="M18" i="55"/>
  <c r="K13" i="55" s="1"/>
  <c r="C49" i="45"/>
  <c r="C34" i="44"/>
  <c r="C5" i="44" s="1"/>
  <c r="C23" i="39"/>
  <c r="C48" i="45"/>
  <c r="D48" i="45" s="1"/>
  <c r="P10" i="55"/>
  <c r="G10" i="55"/>
  <c r="P7" i="55"/>
  <c r="N13" i="55"/>
  <c r="M10" i="55"/>
  <c r="J8" i="55"/>
  <c r="P9" i="55"/>
  <c r="C48" i="44"/>
  <c r="D48" i="44" s="1"/>
  <c r="J18" i="55"/>
  <c r="H13" i="55" s="1"/>
  <c r="C6" i="40"/>
  <c r="E6" i="40" s="1"/>
  <c r="D23" i="12" s="1"/>
  <c r="G8" i="55"/>
  <c r="AM18" i="49"/>
  <c r="E8" i="55"/>
  <c r="C38" i="39"/>
  <c r="C9" i="40"/>
  <c r="C5" i="40" s="1"/>
  <c r="C28" i="40"/>
  <c r="C6" i="42"/>
  <c r="E6" i="42" s="1"/>
  <c r="D39" i="12" s="1"/>
  <c r="C48" i="43"/>
  <c r="D48" i="43" s="1"/>
  <c r="G18" i="55"/>
  <c r="E13" i="55" s="1"/>
  <c r="J9" i="55"/>
  <c r="M9" i="55"/>
  <c r="G7" i="55"/>
  <c r="G11" i="55"/>
  <c r="C25" i="39"/>
  <c r="H25" i="55"/>
  <c r="K8" i="55"/>
  <c r="C38" i="41"/>
  <c r="C5" i="41" s="1"/>
  <c r="C9" i="42"/>
  <c r="C28" i="42"/>
  <c r="M7" i="55"/>
  <c r="P11" i="55"/>
  <c r="D33" i="12"/>
  <c r="K12" i="55"/>
  <c r="N25" i="55"/>
  <c r="J10" i="55"/>
  <c r="M11" i="55"/>
  <c r="P8" i="55"/>
  <c r="E25" i="55"/>
  <c r="J11" i="55"/>
  <c r="C6" i="41"/>
  <c r="E6" i="41" s="1"/>
  <c r="D31" i="12" s="1"/>
  <c r="K6" i="55"/>
  <c r="D25" i="12"/>
  <c r="H12" i="55"/>
  <c r="C31" i="40"/>
  <c r="C30" i="40" s="1"/>
  <c r="D24" i="12" s="1"/>
  <c r="D41" i="12"/>
  <c r="N12" i="55"/>
  <c r="M8" i="55"/>
  <c r="N7" i="55"/>
  <c r="C31" i="42"/>
  <c r="C30" i="42" s="1"/>
  <c r="D40" i="12" s="1"/>
  <c r="G9" i="55"/>
  <c r="D17" i="12"/>
  <c r="E12" i="55"/>
  <c r="AM18" i="53"/>
  <c r="C6" i="39"/>
  <c r="E6" i="39" s="1"/>
  <c r="D15" i="12" s="1"/>
  <c r="C9" i="39"/>
  <c r="C28" i="39"/>
  <c r="H9" i="55"/>
  <c r="C23" i="42"/>
  <c r="J7" i="55"/>
  <c r="J46" i="46"/>
  <c r="D43" i="12" s="1"/>
  <c r="D46" i="46"/>
  <c r="J46" i="45"/>
  <c r="D35" i="12" s="1"/>
  <c r="D46" i="45"/>
  <c r="D46" i="44"/>
  <c r="J46" i="43" l="1"/>
  <c r="D19" i="12" s="1"/>
  <c r="D5" i="45"/>
  <c r="H5" i="55"/>
  <c r="H24" i="55" s="1"/>
  <c r="N5" i="55"/>
  <c r="N24" i="55" s="1"/>
  <c r="E5" i="55"/>
  <c r="E24" i="55" s="1"/>
  <c r="J46" i="44"/>
  <c r="D27" i="12" s="1"/>
  <c r="J5" i="46"/>
  <c r="D42" i="12" s="1"/>
  <c r="D5" i="43"/>
  <c r="J5" i="44"/>
  <c r="D26" i="12" s="1"/>
  <c r="D30" i="12"/>
  <c r="C4" i="41"/>
  <c r="K25" i="55"/>
  <c r="K5" i="55"/>
  <c r="K24" i="55" s="1"/>
  <c r="C5" i="42"/>
  <c r="P25" i="55"/>
  <c r="N26" i="55"/>
  <c r="J25" i="55"/>
  <c r="H26" i="55"/>
  <c r="G25" i="55"/>
  <c r="E26" i="55"/>
  <c r="C4" i="40"/>
  <c r="D22" i="12"/>
  <c r="C5" i="39"/>
  <c r="D5" i="46" l="1"/>
  <c r="J5" i="45"/>
  <c r="D34" i="12" s="1"/>
  <c r="M24" i="55" s="1"/>
  <c r="C4" i="46"/>
  <c r="C4" i="43"/>
  <c r="J5" i="43"/>
  <c r="D18" i="12" s="1"/>
  <c r="G24" i="55" s="1"/>
  <c r="C4" i="44"/>
  <c r="P24" i="55"/>
  <c r="J24" i="55"/>
  <c r="D21" i="12"/>
  <c r="D5" i="44"/>
  <c r="C4" i="45"/>
  <c r="C4" i="42"/>
  <c r="D38" i="12"/>
  <c r="J26" i="55"/>
  <c r="H27" i="55"/>
  <c r="M25" i="55"/>
  <c r="K26" i="55"/>
  <c r="P26" i="55"/>
  <c r="N27" i="55"/>
  <c r="D14" i="12"/>
  <c r="C4" i="39"/>
  <c r="G26" i="55"/>
  <c r="E27" i="55"/>
  <c r="A5" i="12"/>
  <c r="J27" i="55" l="1"/>
  <c r="M26" i="55"/>
  <c r="K27" i="55"/>
  <c r="A13" i="12"/>
  <c r="A21" i="12" s="1"/>
  <c r="A29" i="12" s="1"/>
  <c r="A37" i="12" s="1"/>
  <c r="A1" i="12" s="1"/>
  <c r="C42" i="31"/>
  <c r="C46" i="35"/>
  <c r="D4" i="12"/>
  <c r="A2" i="12"/>
  <c r="D46" i="35" l="1"/>
  <c r="A1" i="35"/>
  <c r="A1" i="31"/>
  <c r="C55" i="35" l="1"/>
  <c r="C40" i="35"/>
  <c r="C39" i="35"/>
  <c r="C38" i="35"/>
  <c r="C37" i="35"/>
  <c r="C36" i="35"/>
  <c r="C34" i="35" s="1"/>
  <c r="C5" i="35" s="1"/>
  <c r="D6" i="55"/>
  <c r="D18" i="55" l="1"/>
  <c r="C49" i="35"/>
  <c r="D10" i="55"/>
  <c r="D7" i="55"/>
  <c r="D9" i="55"/>
  <c r="D11" i="55"/>
  <c r="D8" i="55"/>
  <c r="C48" i="35"/>
  <c r="C49" i="31"/>
  <c r="C48" i="31"/>
  <c r="C46" i="31"/>
  <c r="C45" i="31"/>
  <c r="C44" i="31"/>
  <c r="C40" i="31"/>
  <c r="C39" i="31"/>
  <c r="D38" i="31"/>
  <c r="C38" i="31"/>
  <c r="C37" i="31"/>
  <c r="C34" i="31"/>
  <c r="C33" i="31"/>
  <c r="D29" i="31"/>
  <c r="D28" i="31"/>
  <c r="B11" i="55" s="1"/>
  <c r="D26" i="31"/>
  <c r="C26" i="31"/>
  <c r="D25" i="31"/>
  <c r="C10" i="55" s="1"/>
  <c r="C25" i="31"/>
  <c r="D24" i="31"/>
  <c r="C24" i="31"/>
  <c r="D23" i="31"/>
  <c r="B9" i="55" s="1"/>
  <c r="C23" i="31"/>
  <c r="D20" i="31"/>
  <c r="C20" i="31" s="1"/>
  <c r="D19" i="31"/>
  <c r="C19" i="31" s="1"/>
  <c r="D18" i="31"/>
  <c r="C18" i="31"/>
  <c r="D17" i="31"/>
  <c r="C17" i="31" s="1"/>
  <c r="D16" i="31"/>
  <c r="C16" i="31"/>
  <c r="D12" i="31"/>
  <c r="C12" i="31"/>
  <c r="D11" i="31"/>
  <c r="B7" i="55" s="1"/>
  <c r="D9" i="31"/>
  <c r="D9" i="12" l="1"/>
  <c r="B12" i="55"/>
  <c r="D48" i="35"/>
  <c r="J46" i="35"/>
  <c r="D11" i="12" s="1"/>
  <c r="B6" i="55"/>
  <c r="C6" i="31"/>
  <c r="E6" i="31" s="1"/>
  <c r="D7" i="12" s="1"/>
  <c r="B8" i="55"/>
  <c r="C18" i="55"/>
  <c r="B13" i="55" s="1"/>
  <c r="C31" i="31"/>
  <c r="C30" i="31" s="1"/>
  <c r="D8" i="12" s="1"/>
  <c r="C9" i="31"/>
  <c r="C5" i="31" s="1"/>
  <c r="C28" i="31"/>
  <c r="C4" i="35"/>
  <c r="C4" i="31" l="1"/>
  <c r="D6" i="12"/>
  <c r="B25" i="55"/>
  <c r="B5" i="55"/>
  <c r="B24" i="55" s="1"/>
  <c r="D5" i="35"/>
  <c r="J5" i="35"/>
  <c r="D10" i="12" s="1"/>
  <c r="D30" i="3"/>
  <c r="D25" i="55" l="1"/>
  <c r="B26" i="55"/>
  <c r="D26" i="55" s="1"/>
  <c r="B27" i="55"/>
  <c r="D24" i="55"/>
  <c r="D5" i="12"/>
  <c r="D13" i="12"/>
  <c r="G27" i="55" s="1"/>
  <c r="D29" i="12"/>
  <c r="M27" i="55" s="1"/>
  <c r="D12" i="3"/>
  <c r="C12" i="3" s="1"/>
  <c r="D27" i="55" l="1"/>
  <c r="D39" i="3"/>
  <c r="C36" i="3"/>
  <c r="C35" i="3"/>
  <c r="C34" i="3"/>
  <c r="D19" i="3"/>
  <c r="D18" i="3"/>
  <c r="D17" i="3"/>
  <c r="D16" i="3"/>
  <c r="D20" i="3"/>
  <c r="D36" i="3" l="1"/>
  <c r="H26" i="3"/>
  <c r="H25" i="3"/>
  <c r="D37" i="12" l="1"/>
  <c r="P27" i="55" s="1"/>
  <c r="D29" i="3"/>
  <c r="D45" i="12" l="1"/>
  <c r="D46" i="12" s="1"/>
  <c r="D26" i="3"/>
  <c r="C26" i="3" s="1"/>
  <c r="C41" i="3"/>
  <c r="H23" i="3"/>
  <c r="D23" i="3" s="1"/>
  <c r="C50" i="3"/>
  <c r="C49" i="3"/>
  <c r="C47" i="3"/>
  <c r="C46" i="3"/>
  <c r="C45" i="3"/>
  <c r="C40" i="3"/>
  <c r="C39" i="3"/>
  <c r="C38" i="3"/>
  <c r="C29" i="3"/>
  <c r="D27" i="3"/>
  <c r="C27" i="3" s="1"/>
  <c r="D25" i="3"/>
  <c r="C25" i="3" s="1"/>
  <c r="D24" i="3"/>
  <c r="C24" i="3" s="1"/>
  <c r="C23" i="3"/>
  <c r="C20" i="3"/>
  <c r="C19" i="3"/>
  <c r="C18" i="3"/>
  <c r="C17" i="3"/>
  <c r="C16" i="3"/>
  <c r="D11" i="3"/>
  <c r="C11" i="3" s="1"/>
  <c r="D9" i="3"/>
  <c r="C9"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C9" authorId="0" shapeId="0" xr:uid="{00000000-0006-0000-0300-000001000000}">
      <text>
        <r>
          <rPr>
            <b/>
            <sz val="11"/>
            <color indexed="81"/>
            <rFont val="ＭＳ Ｐゴシック"/>
            <family val="3"/>
            <charset val="128"/>
          </rPr>
          <t>nerima:</t>
        </r>
        <r>
          <rPr>
            <sz val="11"/>
            <color indexed="81"/>
            <rFont val="ＭＳ Ｐゴシック"/>
            <family val="3"/>
            <charset val="128"/>
          </rPr>
          <t xml:space="preserve">
運営責任者に係る人件費は1/2が課税対象となります。
この場合、月額2,000×12月＝24,000円が基準額となり、課税対象額は1/2の12,000円です。
消費税は課税対象額の12,000円×0.10＝,1,200円となり、税込支出額は基準額24,000円+消費税1,200＝25,200となります。</t>
        </r>
      </text>
    </comment>
    <comment ref="H23" authorId="0" shapeId="0" xr:uid="{00000000-0006-0000-0300-000002000000}">
      <text>
        <r>
          <rPr>
            <b/>
            <sz val="11"/>
            <color indexed="81"/>
            <rFont val="ＭＳ Ｐゴシック"/>
            <family val="3"/>
            <charset val="128"/>
          </rPr>
          <t>nerima:</t>
        </r>
        <r>
          <rPr>
            <sz val="11"/>
            <color indexed="81"/>
            <rFont val="ＭＳ Ｐゴシック"/>
            <family val="3"/>
            <charset val="128"/>
          </rPr>
          <t xml:space="preserve">
年休10日取得、夏休み５日取得とする場合、
「＝5*10+8*5」をセルに入力し、年間合計90時間の休暇対応となります。
（休暇対応時間は年休5H/日、夏休8H/日とする）</t>
        </r>
      </text>
    </comment>
    <comment ref="H25" authorId="0" shapeId="0" xr:uid="{00000000-0006-0000-0300-000003000000}">
      <text>
        <r>
          <rPr>
            <b/>
            <sz val="11"/>
            <color indexed="81"/>
            <rFont val="ＭＳ Ｐゴシック"/>
            <family val="3"/>
            <charset val="128"/>
          </rPr>
          <t>nerima:</t>
        </r>
        <r>
          <rPr>
            <sz val="11"/>
            <color indexed="81"/>
            <rFont val="ＭＳ Ｐゴシック"/>
            <family val="3"/>
            <charset val="128"/>
          </rPr>
          <t xml:space="preserve">
ひろばの開設時間を授業のある日と授業のない日の2行に分けて記入する場合です。（赤字の行を追加）
授業のある日を10日×5時間＝50時間、
授業のない日を3日×8時間＝24時間とします。
一行に纏める場合には、セルに「＝10*5+3*8」と入力します。</t>
        </r>
      </text>
    </comment>
    <comment ref="C26" authorId="0" shapeId="0" xr:uid="{00000000-0006-0000-0300-000004000000}">
      <text>
        <r>
          <rPr>
            <b/>
            <sz val="11"/>
            <color indexed="81"/>
            <rFont val="ＭＳ Ｐゴシック"/>
            <family val="3"/>
            <charset val="128"/>
          </rPr>
          <t>nerima:</t>
        </r>
        <r>
          <rPr>
            <sz val="11"/>
            <color indexed="81"/>
            <rFont val="ＭＳ Ｐゴシック"/>
            <family val="3"/>
            <charset val="128"/>
          </rPr>
          <t xml:space="preserve">
運営責任者および休暇対応者に係る経費以外の経費は、基準額＝課税対象額となります。</t>
        </r>
      </text>
    </comment>
    <comment ref="C36" authorId="0" shapeId="0" xr:uid="{00000000-0006-0000-0300-000005000000}">
      <text>
        <r>
          <rPr>
            <b/>
            <sz val="11"/>
            <color indexed="81"/>
            <rFont val="ＭＳ Ｐゴシック"/>
            <family val="3"/>
            <charset val="128"/>
          </rPr>
          <t>nerima:</t>
        </r>
        <r>
          <rPr>
            <sz val="11"/>
            <color indexed="81"/>
            <rFont val="ＭＳ Ｐゴシック"/>
            <family val="3"/>
            <charset val="128"/>
          </rPr>
          <t xml:space="preserve">
出張旅費について、運営責任者は年間1,200円、ひろばスタッフは
年間3,000円とします。
この場合、基準額は1,200+3,000＝4,200円ですが、課税対象額は
運営責任者分を1/2にするため、「＝1,200/2+3,000」をセルに入力し、
3,600となります。
消費税額は3,600×0.10＝360円となり、
税込支出額は基準額4,200+消費税360＝4,560円です。
健康診断料や館外行事経費に運営責任者に係る経費を計上する場合も
同様です。</t>
        </r>
      </text>
    </comment>
    <comment ref="C48" authorId="0" shapeId="0" xr:uid="{00000000-0006-0000-0300-000006000000}">
      <text>
        <r>
          <rPr>
            <b/>
            <sz val="11"/>
            <color indexed="81"/>
            <rFont val="ＭＳ Ｐゴシック"/>
            <family val="3"/>
            <charset val="128"/>
          </rPr>
          <t>nerima:</t>
        </r>
        <r>
          <rPr>
            <sz val="11"/>
            <color indexed="81"/>
            <rFont val="ＭＳ Ｐゴシック"/>
            <family val="3"/>
            <charset val="128"/>
          </rPr>
          <t xml:space="preserve">
運営責任者やひろばスタッフが館外行事へ随行する場合の交通費および入園料等を想定しています。
運営責任者の経費を計上する場合、運営責任者のみ基準額の1/2を課税対象額に計上してください。
その際、数式で課税対象額を入力してください。</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長谷川 大地(hasegawa-daichi.d37)</author>
  </authors>
  <commentList>
    <comment ref="R20" authorId="0" shapeId="0" xr:uid="{60586257-DD07-402F-91F9-9344EDB68A5A}">
      <text>
        <r>
          <rPr>
            <b/>
            <sz val="9"/>
            <color indexed="81"/>
            <rFont val="MS P ゴシック"/>
            <family val="3"/>
            <charset val="128"/>
          </rPr>
          <t>「周知していない」を選択した場合は対象外</t>
        </r>
      </text>
    </comment>
    <comment ref="R22" authorId="0" shapeId="0" xr:uid="{54069FE7-7576-41AD-AE31-0127A44F6057}">
      <text>
        <r>
          <rPr>
            <b/>
            <sz val="9"/>
            <color indexed="81"/>
            <rFont val="MS P ゴシック"/>
            <family val="3"/>
            <charset val="128"/>
          </rPr>
          <t>「継続しない」を選択した場合は対象外</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35" authorId="0" shapeId="0" xr:uid="{00000000-0006-0000-09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35" authorId="0" shapeId="0" xr:uid="{00000000-0006-0000-0A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35" authorId="0" shapeId="0" xr:uid="{00000000-0006-0000-0B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35" authorId="0" shapeId="0" xr:uid="{00000000-0006-0000-0C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35" authorId="0" shapeId="0" xr:uid="{00000000-0006-0000-0D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長谷川 大地(hasegawa-daichi.d37)</author>
  </authors>
  <commentList>
    <comment ref="R20" authorId="0" shapeId="0" xr:uid="{00000000-0006-0000-0E00-000001000000}">
      <text>
        <r>
          <rPr>
            <b/>
            <sz val="9"/>
            <color indexed="81"/>
            <rFont val="MS P ゴシック"/>
            <family val="3"/>
            <charset val="128"/>
          </rPr>
          <t>「周知していない」を選択した場合は対象外</t>
        </r>
      </text>
    </comment>
    <comment ref="R22" authorId="0" shapeId="0" xr:uid="{00000000-0006-0000-0E00-000002000000}">
      <text>
        <r>
          <rPr>
            <b/>
            <sz val="9"/>
            <color indexed="81"/>
            <rFont val="MS P ゴシック"/>
            <family val="3"/>
            <charset val="128"/>
          </rPr>
          <t>「継続しない」を選択した場合は対象外</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長谷川 大地(hasegawa-daichi.d37)</author>
  </authors>
  <commentList>
    <comment ref="R20" authorId="0" shapeId="0" xr:uid="{00000000-0006-0000-1000-000001000000}">
      <text>
        <r>
          <rPr>
            <b/>
            <sz val="9"/>
            <color indexed="81"/>
            <rFont val="MS P ゴシック"/>
            <family val="3"/>
            <charset val="128"/>
          </rPr>
          <t>「周知していない」を選択した場合は対象外</t>
        </r>
      </text>
    </comment>
    <comment ref="R22" authorId="0" shapeId="0" xr:uid="{00000000-0006-0000-1000-000002000000}">
      <text>
        <r>
          <rPr>
            <b/>
            <sz val="9"/>
            <color indexed="81"/>
            <rFont val="MS P ゴシック"/>
            <family val="3"/>
            <charset val="128"/>
          </rPr>
          <t>「継続しない」を選択した場合は対象外</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長谷川 大地(hasegawa-daichi.d37)</author>
  </authors>
  <commentList>
    <comment ref="R20" authorId="0" shapeId="0" xr:uid="{00000000-0006-0000-1200-000001000000}">
      <text>
        <r>
          <rPr>
            <b/>
            <sz val="9"/>
            <color indexed="81"/>
            <rFont val="MS P ゴシック"/>
            <family val="3"/>
            <charset val="128"/>
          </rPr>
          <t>「周知していない」を選択した場合は対象外</t>
        </r>
      </text>
    </comment>
    <comment ref="R22" authorId="0" shapeId="0" xr:uid="{00000000-0006-0000-1200-000002000000}">
      <text>
        <r>
          <rPr>
            <b/>
            <sz val="9"/>
            <color indexed="81"/>
            <rFont val="MS P ゴシック"/>
            <family val="3"/>
            <charset val="128"/>
          </rPr>
          <t>「継続しない」を選択した場合は対象外</t>
        </r>
      </text>
    </comment>
  </commentList>
</comments>
</file>

<file path=xl/sharedStrings.xml><?xml version="1.0" encoding="utf-8"?>
<sst xmlns="http://schemas.openxmlformats.org/spreadsheetml/2006/main" count="1998" uniqueCount="252">
  <si>
    <t>※４　遠足の行事費や保険加入料等の保護者から実費徴収するものは計上しないでください。</t>
    <rPh sb="3" eb="5">
      <t>エンソク</t>
    </rPh>
    <rPh sb="6" eb="7">
      <t>ギョウ</t>
    </rPh>
    <rPh sb="7" eb="8">
      <t>ジ</t>
    </rPh>
    <rPh sb="8" eb="9">
      <t>ヒ</t>
    </rPh>
    <rPh sb="10" eb="12">
      <t>ホケン</t>
    </rPh>
    <rPh sb="12" eb="14">
      <t>カニュウ</t>
    </rPh>
    <rPh sb="14" eb="15">
      <t>リョウ</t>
    </rPh>
    <rPh sb="15" eb="16">
      <t>ナド</t>
    </rPh>
    <rPh sb="17" eb="20">
      <t>ホゴシャ</t>
    </rPh>
    <rPh sb="22" eb="24">
      <t>ジッピ</t>
    </rPh>
    <rPh sb="24" eb="26">
      <t>チョウシュウ</t>
    </rPh>
    <rPh sb="31" eb="33">
      <t>ケイジョウ</t>
    </rPh>
    <phoneticPr fontId="9"/>
  </si>
  <si>
    <t>※３　積算内訳は（単価等）なるべく詳細に記入してください。欄が足りない場合は追加しても結構です。</t>
    <rPh sb="3" eb="5">
      <t>セキサン</t>
    </rPh>
    <rPh sb="5" eb="7">
      <t>ウチワケ</t>
    </rPh>
    <rPh sb="9" eb="11">
      <t>タンカ</t>
    </rPh>
    <rPh sb="11" eb="12">
      <t>ナド</t>
    </rPh>
    <rPh sb="17" eb="19">
      <t>ショウサイ</t>
    </rPh>
    <rPh sb="20" eb="22">
      <t>キニュウ</t>
    </rPh>
    <rPh sb="29" eb="30">
      <t>ラン</t>
    </rPh>
    <rPh sb="31" eb="32">
      <t>タ</t>
    </rPh>
    <rPh sb="35" eb="37">
      <t>バアイ</t>
    </rPh>
    <rPh sb="38" eb="40">
      <t>ツイカ</t>
    </rPh>
    <rPh sb="43" eb="45">
      <t>ケッコウ</t>
    </rPh>
    <phoneticPr fontId="9"/>
  </si>
  <si>
    <t>※１　科目欄等が足りない場合は追加しても結構です。</t>
    <rPh sb="3" eb="5">
      <t>カモク</t>
    </rPh>
    <rPh sb="5" eb="6">
      <t>ラン</t>
    </rPh>
    <rPh sb="6" eb="7">
      <t>ナド</t>
    </rPh>
    <rPh sb="8" eb="9">
      <t>タ</t>
    </rPh>
    <rPh sb="12" eb="14">
      <t>バアイ</t>
    </rPh>
    <rPh sb="15" eb="17">
      <t>ツイカ</t>
    </rPh>
    <rPh sb="20" eb="22">
      <t>ケッコウ</t>
    </rPh>
    <phoneticPr fontId="9"/>
  </si>
  <si>
    <t>消耗品費</t>
    <rPh sb="0" eb="2">
      <t>ショウモウ</t>
    </rPh>
    <rPh sb="2" eb="3">
      <t>ヒン</t>
    </rPh>
    <rPh sb="3" eb="4">
      <t>ヒ</t>
    </rPh>
    <phoneticPr fontId="9"/>
  </si>
  <si>
    <t>図書購入費</t>
    <rPh sb="0" eb="2">
      <t>トショ</t>
    </rPh>
    <rPh sb="2" eb="4">
      <t>コウニュウ</t>
    </rPh>
    <rPh sb="4" eb="5">
      <t>ヒ</t>
    </rPh>
    <phoneticPr fontId="9"/>
  </si>
  <si>
    <t>日常教材費</t>
    <rPh sb="0" eb="2">
      <t>ニチジョウ</t>
    </rPh>
    <rPh sb="2" eb="5">
      <t>キョウザイヒ</t>
    </rPh>
    <phoneticPr fontId="9"/>
  </si>
  <si>
    <t>積算の内訳※３</t>
    <rPh sb="0" eb="2">
      <t>セキサン</t>
    </rPh>
    <rPh sb="3" eb="5">
      <t>ウチワケ</t>
    </rPh>
    <phoneticPr fontId="9"/>
  </si>
  <si>
    <t>基準額
(a)</t>
    <rPh sb="0" eb="2">
      <t>キジュン</t>
    </rPh>
    <rPh sb="2" eb="3">
      <t>ガク</t>
    </rPh>
    <phoneticPr fontId="6"/>
  </si>
  <si>
    <t>法人事務費</t>
    <rPh sb="0" eb="2">
      <t>ホウジン</t>
    </rPh>
    <rPh sb="2" eb="5">
      <t>ジムヒ</t>
    </rPh>
    <phoneticPr fontId="9"/>
  </si>
  <si>
    <t>円</t>
    <rPh sb="0" eb="1">
      <t>エン</t>
    </rPh>
    <phoneticPr fontId="6"/>
  </si>
  <si>
    <t>円、　　賠償保険</t>
    <rPh sb="0" eb="1">
      <t>エン</t>
    </rPh>
    <phoneticPr fontId="6"/>
  </si>
  <si>
    <t>職員傷害保険</t>
    <rPh sb="0" eb="2">
      <t>ショクイン</t>
    </rPh>
    <rPh sb="2" eb="4">
      <t>ショウガイ</t>
    </rPh>
    <rPh sb="4" eb="6">
      <t>ホケン</t>
    </rPh>
    <phoneticPr fontId="9"/>
  </si>
  <si>
    <t>保険料</t>
    <rPh sb="0" eb="2">
      <t>ホケン</t>
    </rPh>
    <rPh sb="2" eb="3">
      <t>リョウ</t>
    </rPh>
    <phoneticPr fontId="9"/>
  </si>
  <si>
    <t>通信費</t>
    <rPh sb="0" eb="2">
      <t>ツウシン</t>
    </rPh>
    <rPh sb="2" eb="3">
      <t>ヒ</t>
    </rPh>
    <phoneticPr fontId="9"/>
  </si>
  <si>
    <t>施設の運営事務に要する人件費以外の経費
（消耗品、旅費、通信費、保険料など）</t>
    <rPh sb="0" eb="2">
      <t>シセ</t>
    </rPh>
    <rPh sb="3" eb="5">
      <t>ウンエ</t>
    </rPh>
    <rPh sb="5" eb="7">
      <t>ジム</t>
    </rPh>
    <rPh sb="8" eb="11">
      <t>ヨウ</t>
    </rPh>
    <rPh sb="11" eb="14">
      <t>ジンケンヒ</t>
    </rPh>
    <rPh sb="14" eb="16">
      <t>イガイ</t>
    </rPh>
    <rPh sb="17" eb="19">
      <t>ケイ</t>
    </rPh>
    <rPh sb="21" eb="23">
      <t>ショウモウ</t>
    </rPh>
    <rPh sb="23" eb="24">
      <t>ヒン</t>
    </rPh>
    <rPh sb="25" eb="27">
      <t>リョヒ</t>
    </rPh>
    <rPh sb="28" eb="30">
      <t>ツウシン</t>
    </rPh>
    <rPh sb="30" eb="31">
      <t>ヒ</t>
    </rPh>
    <rPh sb="32" eb="34">
      <t>ホケン</t>
    </rPh>
    <rPh sb="34" eb="35">
      <t>リョウ</t>
    </rPh>
    <phoneticPr fontId="9"/>
  </si>
  <si>
    <t>運営責任者</t>
    <rPh sb="0" eb="5">
      <t>ウンエイセキニンシャ</t>
    </rPh>
    <phoneticPr fontId="6"/>
  </si>
  <si>
    <t>運営責任者退職積立金</t>
    <rPh sb="0" eb="2">
      <t>ウンエイ</t>
    </rPh>
    <rPh sb="2" eb="5">
      <t>セキニンシャ</t>
    </rPh>
    <rPh sb="5" eb="7">
      <t>タイショク</t>
    </rPh>
    <rPh sb="7" eb="9">
      <t>ツミタテ</t>
    </rPh>
    <rPh sb="9" eb="10">
      <t>キン</t>
    </rPh>
    <phoneticPr fontId="6"/>
  </si>
  <si>
    <t>人</t>
    <rPh sb="0" eb="1">
      <t>ニン</t>
    </rPh>
    <phoneticPr fontId="6"/>
  </si>
  <si>
    <t>日　×</t>
    <rPh sb="0" eb="1">
      <t>ニチ</t>
    </rPh>
    <phoneticPr fontId="6"/>
  </si>
  <si>
    <t>円　×</t>
    <rPh sb="0" eb="1">
      <t>エン</t>
    </rPh>
    <phoneticPr fontId="9"/>
  </si>
  <si>
    <t>往復</t>
    <rPh sb="0" eb="2">
      <t>オウフク</t>
    </rPh>
    <phoneticPr fontId="6"/>
  </si>
  <si>
    <t>ひろば従事職員交通費</t>
    <rPh sb="3" eb="5">
      <t>ジュウジ</t>
    </rPh>
    <rPh sb="5" eb="7">
      <t>ショクイン</t>
    </rPh>
    <rPh sb="7" eb="10">
      <t>コウツウヒ</t>
    </rPh>
    <phoneticPr fontId="6"/>
  </si>
  <si>
    <t>時間　×</t>
    <rPh sb="0" eb="2">
      <t>ジカン</t>
    </rPh>
    <phoneticPr fontId="9"/>
  </si>
  <si>
    <t>円 × 年間</t>
    <rPh sb="0" eb="1">
      <t>エン</t>
    </rPh>
    <rPh sb="4" eb="6">
      <t>ネンカン</t>
    </rPh>
    <phoneticPr fontId="9"/>
  </si>
  <si>
    <t>時給単価</t>
    <rPh sb="0" eb="2">
      <t>ジキュウ</t>
    </rPh>
    <rPh sb="2" eb="4">
      <t>タンカ</t>
    </rPh>
    <phoneticPr fontId="9"/>
  </si>
  <si>
    <t xml:space="preserve"> ひろば従事職員俸給</t>
    <rPh sb="4" eb="6">
      <t>ジュウジ</t>
    </rPh>
    <rPh sb="6" eb="8">
      <t>ショクイン</t>
    </rPh>
    <rPh sb="8" eb="10">
      <t>ホウキュウ</t>
    </rPh>
    <phoneticPr fontId="9"/>
  </si>
  <si>
    <t>運営責任者休暇対応者交通費</t>
    <rPh sb="0" eb="2">
      <t>ウンエイ</t>
    </rPh>
    <rPh sb="2" eb="5">
      <t>セキニンシャ</t>
    </rPh>
    <rPh sb="5" eb="7">
      <t>キュウカ</t>
    </rPh>
    <rPh sb="7" eb="9">
      <t>タイオウ</t>
    </rPh>
    <rPh sb="9" eb="10">
      <t>シャ</t>
    </rPh>
    <rPh sb="10" eb="13">
      <t>コウツウヒ</t>
    </rPh>
    <phoneticPr fontId="6"/>
  </si>
  <si>
    <t>運営責任者休暇対応者俸給</t>
    <rPh sb="0" eb="2">
      <t>ウンエイ</t>
    </rPh>
    <rPh sb="2" eb="5">
      <t>セキニンシャ</t>
    </rPh>
    <rPh sb="5" eb="7">
      <t>キュウカ</t>
    </rPh>
    <rPh sb="7" eb="9">
      <t>タイオウ</t>
    </rPh>
    <rPh sb="9" eb="10">
      <t>シャ</t>
    </rPh>
    <rPh sb="10" eb="12">
      <t>ホウキュウ</t>
    </rPh>
    <phoneticPr fontId="6"/>
  </si>
  <si>
    <t>円　×　12月</t>
    <rPh sb="0" eb="1">
      <t>エン</t>
    </rPh>
    <rPh sb="6" eb="7">
      <t>ガツ</t>
    </rPh>
    <phoneticPr fontId="9"/>
  </si>
  <si>
    <t>運営責任者</t>
    <rPh sb="0" eb="2">
      <t>ウンエイ</t>
    </rPh>
    <rPh sb="2" eb="5">
      <t>セキニンシャ</t>
    </rPh>
    <phoneticPr fontId="9"/>
  </si>
  <si>
    <t>介護保険</t>
    <rPh sb="0" eb="2">
      <t>カイゴ</t>
    </rPh>
    <rPh sb="2" eb="4">
      <t>ホケン</t>
    </rPh>
    <phoneticPr fontId="9"/>
  </si>
  <si>
    <t>労働保険</t>
    <rPh sb="0" eb="2">
      <t>ロウドウ</t>
    </rPh>
    <rPh sb="2" eb="4">
      <t>ホケン</t>
    </rPh>
    <phoneticPr fontId="9"/>
  </si>
  <si>
    <t>厚生年金</t>
    <rPh sb="0" eb="2">
      <t>コウセイ</t>
    </rPh>
    <rPh sb="2" eb="4">
      <t>ネンキン</t>
    </rPh>
    <phoneticPr fontId="9"/>
  </si>
  <si>
    <t>健康保険</t>
    <rPh sb="0" eb="2">
      <t>ケンコウ</t>
    </rPh>
    <rPh sb="2" eb="4">
      <t>ホケン</t>
    </rPh>
    <phoneticPr fontId="9"/>
  </si>
  <si>
    <t>※以下、欄が足りない場合は追加して下さい</t>
    <rPh sb="1" eb="3">
      <t>イカ</t>
    </rPh>
    <rPh sb="4" eb="5">
      <t>ラン</t>
    </rPh>
    <rPh sb="6" eb="7">
      <t>タ</t>
    </rPh>
    <rPh sb="10" eb="12">
      <t>バアイ</t>
    </rPh>
    <rPh sb="13" eb="15">
      <t>ツイカ</t>
    </rPh>
    <rPh sb="17" eb="18">
      <t>クダ</t>
    </rPh>
    <phoneticPr fontId="9"/>
  </si>
  <si>
    <t>通勤手当</t>
    <rPh sb="0" eb="2">
      <t>ツウキン</t>
    </rPh>
    <rPh sb="2" eb="4">
      <t>テアテ</t>
    </rPh>
    <phoneticPr fontId="9"/>
  </si>
  <si>
    <t>賞与</t>
    <rPh sb="0" eb="2">
      <t>ショウヨ</t>
    </rPh>
    <phoneticPr fontId="9"/>
  </si>
  <si>
    <t>①常勤支援員俸給</t>
    <rPh sb="1" eb="3">
      <t>ジョウキン</t>
    </rPh>
    <rPh sb="3" eb="5">
      <t>シエン</t>
    </rPh>
    <rPh sb="5" eb="6">
      <t>イン</t>
    </rPh>
    <rPh sb="6" eb="8">
      <t>ホウキュウ</t>
    </rPh>
    <phoneticPr fontId="9"/>
  </si>
  <si>
    <t>人件費(ア) 小計</t>
    <rPh sb="0" eb="3">
      <t>ジンケンヒ</t>
    </rPh>
    <rPh sb="7" eb="9">
      <t>ショウケ</t>
    </rPh>
    <phoneticPr fontId="9"/>
  </si>
  <si>
    <t>通信費</t>
    <rPh sb="0" eb="3">
      <t>ツウシンヒ</t>
    </rPh>
    <phoneticPr fontId="9"/>
  </si>
  <si>
    <t>健康診断料</t>
    <rPh sb="0" eb="2">
      <t>ケンコウ</t>
    </rPh>
    <rPh sb="2" eb="4">
      <t>シンダン</t>
    </rPh>
    <rPh sb="4" eb="5">
      <t>リョウ</t>
    </rPh>
    <phoneticPr fontId="6"/>
  </si>
  <si>
    <t>行事用教材費</t>
    <rPh sb="0" eb="3">
      <t>ギョウジヨウ</t>
    </rPh>
    <rPh sb="3" eb="6">
      <t>キョウザイヒ</t>
    </rPh>
    <phoneticPr fontId="9"/>
  </si>
  <si>
    <t>講師謝礼</t>
    <rPh sb="0" eb="2">
      <t>コウシ</t>
    </rPh>
    <rPh sb="2" eb="4">
      <t>シャレイ</t>
    </rPh>
    <phoneticPr fontId="6"/>
  </si>
  <si>
    <t>支出額</t>
    <rPh sb="0" eb="3">
      <t>シシュツガクガク</t>
    </rPh>
    <phoneticPr fontId="9"/>
  </si>
  <si>
    <t>学童クラブ主任</t>
    <rPh sb="0" eb="2">
      <t>ガクドウ</t>
    </rPh>
    <rPh sb="5" eb="7">
      <t>シュニン</t>
    </rPh>
    <phoneticPr fontId="9"/>
  </si>
  <si>
    <t>常勤職員</t>
    <rPh sb="0" eb="2">
      <t>ジョウキン</t>
    </rPh>
    <rPh sb="2" eb="4">
      <t>ショクイン</t>
    </rPh>
    <phoneticPr fontId="9"/>
  </si>
  <si>
    <t>円</t>
    <rPh sb="0" eb="1">
      <t>エン</t>
    </rPh>
    <phoneticPr fontId="9"/>
  </si>
  <si>
    <t>※２　積算内訳は（単価等）なるべく詳細に記入してください。欄が足りない場合は追加しても結構です。</t>
    <rPh sb="3" eb="5">
      <t>セキサン</t>
    </rPh>
    <rPh sb="5" eb="7">
      <t>ウチワケ</t>
    </rPh>
    <rPh sb="9" eb="11">
      <t>タンカ</t>
    </rPh>
    <rPh sb="11" eb="12">
      <t>ナド</t>
    </rPh>
    <rPh sb="17" eb="19">
      <t>ショウサイ</t>
    </rPh>
    <rPh sb="20" eb="22">
      <t>キニュウ</t>
    </rPh>
    <rPh sb="29" eb="30">
      <t>ラン</t>
    </rPh>
    <rPh sb="31" eb="32">
      <t>タ</t>
    </rPh>
    <rPh sb="35" eb="37">
      <t>バアイ</t>
    </rPh>
    <rPh sb="38" eb="40">
      <t>ツイカ</t>
    </rPh>
    <rPh sb="43" eb="45">
      <t>ケッコウ</t>
    </rPh>
    <phoneticPr fontId="9"/>
  </si>
  <si>
    <t>補助職員俸給</t>
    <rPh sb="0" eb="2">
      <t>ホジョ</t>
    </rPh>
    <rPh sb="2" eb="4">
      <t>ショクイン</t>
    </rPh>
    <rPh sb="4" eb="6">
      <t>ホウキュウ</t>
    </rPh>
    <phoneticPr fontId="9"/>
  </si>
  <si>
    <t>補助職員交通費</t>
    <rPh sb="0" eb="2">
      <t>ホジョ</t>
    </rPh>
    <rPh sb="2" eb="4">
      <t>ショクイン</t>
    </rPh>
    <rPh sb="4" eb="7">
      <t>コウツウヒ</t>
    </rPh>
    <phoneticPr fontId="6"/>
  </si>
  <si>
    <t>被服費等</t>
    <rPh sb="0" eb="3">
      <t>ヒフクヒ</t>
    </rPh>
    <rPh sb="3" eb="4">
      <t>トウ</t>
    </rPh>
    <phoneticPr fontId="6"/>
  </si>
  <si>
    <t>法人事務費</t>
    <rPh sb="0" eb="2">
      <t>ホウジン</t>
    </rPh>
    <rPh sb="2" eb="5">
      <t>ジムヒ</t>
    </rPh>
    <phoneticPr fontId="6"/>
  </si>
  <si>
    <t>図書購入費</t>
    <rPh sb="0" eb="2">
      <t>トショ</t>
    </rPh>
    <rPh sb="2" eb="5">
      <t>コウニュウヒ</t>
    </rPh>
    <phoneticPr fontId="9"/>
  </si>
  <si>
    <t>賄費</t>
    <rPh sb="0" eb="1">
      <t>マカナイ</t>
    </rPh>
    <rPh sb="1" eb="2">
      <t>ヒ</t>
    </rPh>
    <phoneticPr fontId="6"/>
  </si>
  <si>
    <t>にこにこ事業経費</t>
    <rPh sb="4" eb="6">
      <t>ジギョウ</t>
    </rPh>
    <rPh sb="6" eb="8">
      <t>ケイヒ</t>
    </rPh>
    <phoneticPr fontId="6"/>
  </si>
  <si>
    <t>出張旅費</t>
    <rPh sb="0" eb="2">
      <t>シュッチョウ</t>
    </rPh>
    <rPh sb="2" eb="4">
      <t>リョヒ</t>
    </rPh>
    <phoneticPr fontId="9"/>
  </si>
  <si>
    <t>その他</t>
    <rPh sb="2" eb="3">
      <t>タ</t>
    </rPh>
    <phoneticPr fontId="6"/>
  </si>
  <si>
    <t>館外行事経費</t>
    <rPh sb="0" eb="2">
      <t>カンガイ</t>
    </rPh>
    <rPh sb="2" eb="4">
      <t>ギョウジ</t>
    </rPh>
    <rPh sb="4" eb="6">
      <t>ケイヒ</t>
    </rPh>
    <rPh sb="5" eb="6">
      <t>ヒ</t>
    </rPh>
    <phoneticPr fontId="6"/>
  </si>
  <si>
    <t>常勤支援員休暇対応者俸給</t>
    <rPh sb="0" eb="2">
      <t>ジョウキン</t>
    </rPh>
    <rPh sb="2" eb="4">
      <t>シエン</t>
    </rPh>
    <rPh sb="4" eb="5">
      <t>イン</t>
    </rPh>
    <rPh sb="5" eb="7">
      <t>キュウカ</t>
    </rPh>
    <rPh sb="7" eb="9">
      <t>タイオウ</t>
    </rPh>
    <rPh sb="9" eb="10">
      <t>シャ</t>
    </rPh>
    <rPh sb="10" eb="12">
      <t>ホウキュウ</t>
    </rPh>
    <phoneticPr fontId="6"/>
  </si>
  <si>
    <t>常勤支援員休暇対応者交通費</t>
    <rPh sb="0" eb="2">
      <t>ジョウキン</t>
    </rPh>
    <rPh sb="2" eb="4">
      <t>シエン</t>
    </rPh>
    <rPh sb="4" eb="5">
      <t>イン</t>
    </rPh>
    <rPh sb="5" eb="7">
      <t>キュウカ</t>
    </rPh>
    <rPh sb="7" eb="9">
      <t>タイオウ</t>
    </rPh>
    <rPh sb="9" eb="10">
      <t>シャ</t>
    </rPh>
    <rPh sb="10" eb="13">
      <t>コウツウヒ</t>
    </rPh>
    <phoneticPr fontId="6"/>
  </si>
  <si>
    <t>非常勤支援員俸給</t>
    <rPh sb="0" eb="3">
      <t>ヒジョウキン</t>
    </rPh>
    <rPh sb="3" eb="5">
      <t>シエン</t>
    </rPh>
    <rPh sb="5" eb="6">
      <t>イン</t>
    </rPh>
    <rPh sb="6" eb="8">
      <t>ホウキュウ</t>
    </rPh>
    <phoneticPr fontId="9"/>
  </si>
  <si>
    <t>非常勤支援員交通費</t>
    <rPh sb="0" eb="3">
      <t>ヒジョウキン</t>
    </rPh>
    <rPh sb="3" eb="5">
      <t>シエン</t>
    </rPh>
    <rPh sb="5" eb="6">
      <t>イン</t>
    </rPh>
    <rPh sb="6" eb="9">
      <t>コウツウヒ</t>
    </rPh>
    <phoneticPr fontId="6"/>
  </si>
  <si>
    <t>常勤支援員退職積立金</t>
    <rPh sb="0" eb="2">
      <t>ジョウキン</t>
    </rPh>
    <rPh sb="2" eb="4">
      <t>シエン</t>
    </rPh>
    <rPh sb="4" eb="5">
      <t>イン</t>
    </rPh>
    <rPh sb="5" eb="7">
      <t>タイショク</t>
    </rPh>
    <rPh sb="7" eb="9">
      <t>ツミタテ</t>
    </rPh>
    <rPh sb="9" eb="10">
      <t>キン</t>
    </rPh>
    <phoneticPr fontId="6"/>
  </si>
  <si>
    <t>その他</t>
    <rPh sb="2" eb="3">
      <t>タ</t>
    </rPh>
    <phoneticPr fontId="6"/>
  </si>
  <si>
    <t>運営責任者</t>
    <rPh sb="0" eb="2">
      <t>ウンエイ</t>
    </rPh>
    <rPh sb="2" eb="5">
      <t>セキニンシャ</t>
    </rPh>
    <phoneticPr fontId="6"/>
  </si>
  <si>
    <t>×12月</t>
    <rPh sb="3" eb="4">
      <t>ガツ</t>
    </rPh>
    <phoneticPr fontId="6"/>
  </si>
  <si>
    <t>ひろばスタッフ</t>
    <phoneticPr fontId="6"/>
  </si>
  <si>
    <t>×５人×12月</t>
    <rPh sb="2" eb="3">
      <t>ニン</t>
    </rPh>
    <rPh sb="6" eb="7">
      <t>ガツ</t>
    </rPh>
    <phoneticPr fontId="6"/>
  </si>
  <si>
    <t>円　×　12月</t>
    <rPh sb="0" eb="1">
      <t>エン</t>
    </rPh>
    <rPh sb="6" eb="7">
      <t>ガツ</t>
    </rPh>
    <phoneticPr fontId="6"/>
  </si>
  <si>
    <t xml:space="preserve"> ひろば従事職員俸給(学校休業日)</t>
    <rPh sb="4" eb="6">
      <t>ジュウジ</t>
    </rPh>
    <rPh sb="6" eb="8">
      <t>ショクイン</t>
    </rPh>
    <rPh sb="8" eb="10">
      <t>ホウキュウ</t>
    </rPh>
    <rPh sb="11" eb="13">
      <t>ガッコウ</t>
    </rPh>
    <rPh sb="13" eb="16">
      <t>キュウギョウビ</t>
    </rPh>
    <phoneticPr fontId="9"/>
  </si>
  <si>
    <r>
      <t>運営費②(ウ</t>
    </r>
    <r>
      <rPr>
        <b/>
        <sz val="10"/>
        <rFont val="ＭＳ ゴシック"/>
        <family val="3"/>
        <charset val="128"/>
      </rPr>
      <t>=エ+オ</t>
    </r>
    <r>
      <rPr>
        <b/>
        <sz val="12"/>
        <rFont val="ＭＳ ゴシック"/>
        <family val="3"/>
        <charset val="128"/>
      </rPr>
      <t>) 小計</t>
    </r>
    <rPh sb="0" eb="3">
      <t>ウンエイヒ</t>
    </rPh>
    <rPh sb="12" eb="14">
      <t>ショウケイ</t>
    </rPh>
    <phoneticPr fontId="6"/>
  </si>
  <si>
    <t>支出合計（ア+イ+ウ）</t>
    <rPh sb="0" eb="2">
      <t>シシュツ</t>
    </rPh>
    <rPh sb="2" eb="4">
      <t>ゴウケイ</t>
    </rPh>
    <phoneticPr fontId="9"/>
  </si>
  <si>
    <t>事務費(エ)　小計</t>
    <rPh sb="0" eb="3">
      <t>ジムヒ</t>
    </rPh>
    <rPh sb="7" eb="9">
      <t>ショウケイ</t>
    </rPh>
    <phoneticPr fontId="9"/>
  </si>
  <si>
    <t>事業費(オ)　小計</t>
    <rPh sb="0" eb="2">
      <t>ジギョウ</t>
    </rPh>
    <rPh sb="2" eb="3">
      <t>ジムヒ</t>
    </rPh>
    <rPh sb="7" eb="9">
      <t>ショウケイ</t>
    </rPh>
    <phoneticPr fontId="9"/>
  </si>
  <si>
    <t>②常勤職員諸手当</t>
    <rPh sb="1" eb="3">
      <t>ジョウキン</t>
    </rPh>
    <rPh sb="3" eb="5">
      <t>ショクイン</t>
    </rPh>
    <rPh sb="5" eb="8">
      <t>ショテアテ</t>
    </rPh>
    <phoneticPr fontId="9"/>
  </si>
  <si>
    <t>③法定福利費</t>
    <rPh sb="1" eb="3">
      <t>ホウテイ</t>
    </rPh>
    <rPh sb="3" eb="6">
      <t>フクリヒ</t>
    </rPh>
    <phoneticPr fontId="9"/>
  </si>
  <si>
    <t>④非常勤職員給与</t>
    <rPh sb="1" eb="4">
      <t>ヒジョウキン</t>
    </rPh>
    <rPh sb="4" eb="6">
      <t>ショクイン</t>
    </rPh>
    <rPh sb="6" eb="8">
      <t>キュウヨ</t>
    </rPh>
    <phoneticPr fontId="9"/>
  </si>
  <si>
    <t>⑤その他</t>
    <phoneticPr fontId="9"/>
  </si>
  <si>
    <t>②常勤支援員諸手当</t>
    <rPh sb="1" eb="3">
      <t>ジョウキン</t>
    </rPh>
    <rPh sb="3" eb="5">
      <t>シエン</t>
    </rPh>
    <rPh sb="5" eb="6">
      <t>イン</t>
    </rPh>
    <rPh sb="6" eb="9">
      <t>ショテアテ</t>
    </rPh>
    <phoneticPr fontId="9"/>
  </si>
  <si>
    <t>④非常勤支援員等給与</t>
    <rPh sb="1" eb="4">
      <t>ヒジョウキン</t>
    </rPh>
    <rPh sb="4" eb="6">
      <t>シエン</t>
    </rPh>
    <rPh sb="6" eb="7">
      <t>イン</t>
    </rPh>
    <rPh sb="7" eb="8">
      <t>トウ</t>
    </rPh>
    <rPh sb="8" eb="10">
      <t>キュウヨ</t>
    </rPh>
    <phoneticPr fontId="9"/>
  </si>
  <si>
    <t>合計</t>
    <rPh sb="0" eb="2">
      <t>ゴウケイ</t>
    </rPh>
    <phoneticPr fontId="6"/>
  </si>
  <si>
    <t>運営費①(イ) 小計</t>
    <rPh sb="0" eb="3">
      <t>ウンエイヒ</t>
    </rPh>
    <rPh sb="8" eb="10">
      <t>ショウケイ</t>
    </rPh>
    <phoneticPr fontId="6"/>
  </si>
  <si>
    <t>円 × 12月</t>
    <rPh sb="0" eb="1">
      <t>エン</t>
    </rPh>
    <rPh sb="6" eb="7">
      <t>ガツ</t>
    </rPh>
    <phoneticPr fontId="9"/>
  </si>
  <si>
    <t>時間 ×</t>
    <rPh sb="0" eb="2">
      <t>ジカン</t>
    </rPh>
    <phoneticPr fontId="9"/>
  </si>
  <si>
    <t>円 × 12月</t>
    <rPh sb="0" eb="1">
      <t>エン</t>
    </rPh>
    <rPh sb="6" eb="7">
      <t>ガツ</t>
    </rPh>
    <phoneticPr fontId="6"/>
  </si>
  <si>
    <t>※このシートには何も入力しないでください。</t>
    <rPh sb="8" eb="9">
      <t>ナニ</t>
    </rPh>
    <rPh sb="10" eb="12">
      <t>ニュウリョク</t>
    </rPh>
    <phoneticPr fontId="6"/>
  </si>
  <si>
    <r>
      <t>区分</t>
    </r>
    <r>
      <rPr>
        <sz val="9"/>
        <rFont val="ＭＳ ゴシック"/>
        <family val="3"/>
        <charset val="128"/>
      </rPr>
      <t>※１</t>
    </r>
    <rPh sb="0" eb="2">
      <t>クブン</t>
    </rPh>
    <phoneticPr fontId="9"/>
  </si>
  <si>
    <r>
      <t>課税対象額
(b</t>
    </r>
    <r>
      <rPr>
        <sz val="9"/>
        <rFont val="ＭＳ ゴシック"/>
        <family val="3"/>
        <charset val="128"/>
      </rPr>
      <t>※２</t>
    </r>
    <r>
      <rPr>
        <sz val="11"/>
        <rFont val="ＭＳ ゴシック"/>
        <family val="3"/>
        <charset val="128"/>
      </rPr>
      <t>)</t>
    </r>
    <rPh sb="0" eb="2">
      <t>カゼイ</t>
    </rPh>
    <rPh sb="2" eb="4">
      <t>タイショウ</t>
    </rPh>
    <rPh sb="4" eb="5">
      <t>ガク</t>
    </rPh>
    <phoneticPr fontId="6"/>
  </si>
  <si>
    <r>
      <t>積算の内訳</t>
    </r>
    <r>
      <rPr>
        <sz val="9"/>
        <rFont val="ＭＳ ゴシック"/>
        <family val="3"/>
        <charset val="128"/>
      </rPr>
      <t>※３</t>
    </r>
    <rPh sb="0" eb="2">
      <t>セキサン</t>
    </rPh>
    <rPh sb="3" eb="5">
      <t>ウチワケ</t>
    </rPh>
    <phoneticPr fontId="9"/>
  </si>
  <si>
    <r>
      <t>積算の内訳</t>
    </r>
    <r>
      <rPr>
        <sz val="9"/>
        <rFont val="ＭＳ ゴシック"/>
        <family val="3"/>
        <charset val="128"/>
      </rPr>
      <t>※２</t>
    </r>
    <rPh sb="0" eb="2">
      <t>セキサン</t>
    </rPh>
    <rPh sb="3" eb="5">
      <t>ウチワケ</t>
    </rPh>
    <phoneticPr fontId="9"/>
  </si>
  <si>
    <r>
      <t>利用者、児童の支援に直接要する人件費以外の経費</t>
    </r>
    <r>
      <rPr>
        <sz val="9"/>
        <rFont val="ＭＳ ゴシック"/>
        <family val="3"/>
        <charset val="128"/>
      </rPr>
      <t>※４</t>
    </r>
    <r>
      <rPr>
        <sz val="11"/>
        <rFont val="ＭＳ ゴシック"/>
        <family val="3"/>
        <charset val="128"/>
      </rPr>
      <t xml:space="preserve">
（教材費、図書購入費、消耗品費など）</t>
    </r>
    <rPh sb="0" eb="3">
      <t>リヨ</t>
    </rPh>
    <rPh sb="4" eb="7">
      <t>ジド</t>
    </rPh>
    <rPh sb="7" eb="10">
      <t>シエ</t>
    </rPh>
    <rPh sb="10" eb="12">
      <t>チョクセ</t>
    </rPh>
    <rPh sb="12" eb="13">
      <t>ヨウスウ</t>
    </rPh>
    <rPh sb="15" eb="18">
      <t>ジンケンヒ</t>
    </rPh>
    <rPh sb="18" eb="20">
      <t>イガイ</t>
    </rPh>
    <rPh sb="21" eb="23">
      <t>ケイ</t>
    </rPh>
    <rPh sb="27" eb="30">
      <t>キョウザイヒ</t>
    </rPh>
    <rPh sb="31" eb="33">
      <t>トショ</t>
    </rPh>
    <rPh sb="33" eb="36">
      <t>コウニュウヒ</t>
    </rPh>
    <rPh sb="37" eb="39">
      <t>ショウモウ</t>
    </rPh>
    <rPh sb="39" eb="40">
      <t>ヒン</t>
    </rPh>
    <rPh sb="40" eb="41">
      <t>ヒ</t>
    </rPh>
    <phoneticPr fontId="9"/>
  </si>
  <si>
    <t>※以下、赤色のセル以外は自動計算となっています。項目を追加する場合は、計算式が反映されるようにしてください。</t>
    <rPh sb="1" eb="3">
      <t>イカ</t>
    </rPh>
    <rPh sb="4" eb="6">
      <t>アカイロ</t>
    </rPh>
    <rPh sb="9" eb="11">
      <t>イガイ</t>
    </rPh>
    <rPh sb="12" eb="14">
      <t>ジドウ</t>
    </rPh>
    <rPh sb="14" eb="16">
      <t>ケイサン</t>
    </rPh>
    <rPh sb="24" eb="26">
      <t>コウモク</t>
    </rPh>
    <rPh sb="27" eb="29">
      <t>ツイカ</t>
    </rPh>
    <rPh sb="31" eb="33">
      <t>バアイ</t>
    </rPh>
    <rPh sb="35" eb="37">
      <t>ケイサン</t>
    </rPh>
    <rPh sb="37" eb="38">
      <t>シキ</t>
    </rPh>
    <rPh sb="39" eb="41">
      <t>ハンエイ</t>
    </rPh>
    <phoneticPr fontId="6"/>
  </si>
  <si>
    <t>※以下、緑色のセル以外は原則として自動計算となっています。項目を追加する場合は、計算式が反映されるようにしてください。</t>
    <rPh sb="1" eb="3">
      <t>イカ</t>
    </rPh>
    <rPh sb="4" eb="5">
      <t>ミドリ</t>
    </rPh>
    <rPh sb="5" eb="6">
      <t>イロ</t>
    </rPh>
    <rPh sb="9" eb="11">
      <t>イガイ</t>
    </rPh>
    <rPh sb="12" eb="14">
      <t>ゲンソク</t>
    </rPh>
    <rPh sb="17" eb="19">
      <t>ジドウ</t>
    </rPh>
    <rPh sb="19" eb="21">
      <t>ケイサン</t>
    </rPh>
    <rPh sb="29" eb="31">
      <t>コウモク</t>
    </rPh>
    <rPh sb="32" eb="34">
      <t>ツイカ</t>
    </rPh>
    <rPh sb="36" eb="38">
      <t>バアイ</t>
    </rPh>
    <rPh sb="40" eb="42">
      <t>ケイサン</t>
    </rPh>
    <rPh sb="42" eb="43">
      <t>シキ</t>
    </rPh>
    <rPh sb="44" eb="46">
      <t>ハンエイ</t>
    </rPh>
    <phoneticPr fontId="6"/>
  </si>
  <si>
    <t>５年合計額</t>
    <rPh sb="1" eb="2">
      <t>ネン</t>
    </rPh>
    <rPh sb="2" eb="4">
      <t>ゴウケイ</t>
    </rPh>
    <rPh sb="4" eb="5">
      <t>ガク</t>
    </rPh>
    <phoneticPr fontId="6"/>
  </si>
  <si>
    <t>備品購入費・簡易修繕料</t>
    <rPh sb="0" eb="2">
      <t>ビヒン</t>
    </rPh>
    <rPh sb="2" eb="5">
      <t>コウニュウヒ</t>
    </rPh>
    <rPh sb="6" eb="8">
      <t>カンイ</t>
    </rPh>
    <rPh sb="8" eb="10">
      <t>シュウゼン</t>
    </rPh>
    <rPh sb="10" eb="11">
      <t>リョウ</t>
    </rPh>
    <phoneticPr fontId="9"/>
  </si>
  <si>
    <t>人件費</t>
    <rPh sb="0" eb="3">
      <t>ジンケンヒ</t>
    </rPh>
    <phoneticPr fontId="6"/>
  </si>
  <si>
    <t>運営費</t>
    <rPh sb="0" eb="3">
      <t>ウンエイヒ</t>
    </rPh>
    <phoneticPr fontId="6"/>
  </si>
  <si>
    <t>学童クラブ経費</t>
    <rPh sb="0" eb="2">
      <t>ガクドウ</t>
    </rPh>
    <rPh sb="5" eb="7">
      <t>ケイヒ</t>
    </rPh>
    <phoneticPr fontId="6"/>
  </si>
  <si>
    <t>人件費</t>
    <rPh sb="0" eb="3">
      <t>ジンケンヒ</t>
    </rPh>
    <phoneticPr fontId="6"/>
  </si>
  <si>
    <t>運営費</t>
    <rPh sb="0" eb="3">
      <t>ウンエイヒ</t>
    </rPh>
    <phoneticPr fontId="6"/>
  </si>
  <si>
    <t>運営責任者経費
+ひろば経費</t>
    <rPh sb="0" eb="2">
      <t>ウンエイ</t>
    </rPh>
    <rPh sb="2" eb="5">
      <t>セキニンシャ</t>
    </rPh>
    <rPh sb="5" eb="7">
      <t>ケイヒ</t>
    </rPh>
    <rPh sb="12" eb="14">
      <t>ケイヒ</t>
    </rPh>
    <phoneticPr fontId="6"/>
  </si>
  <si>
    <t>子ども・子育て拠出金</t>
    <rPh sb="0" eb="1">
      <t>コ</t>
    </rPh>
    <rPh sb="4" eb="6">
      <t>コソダ</t>
    </rPh>
    <rPh sb="7" eb="10">
      <t>キョシュツキン</t>
    </rPh>
    <phoneticPr fontId="9"/>
  </si>
  <si>
    <t>※３　遠足の行事費や保険加入料等の保護者から実費徴収するものは計上しないでください。</t>
    <rPh sb="3" eb="5">
      <t>エンソク</t>
    </rPh>
    <rPh sb="6" eb="7">
      <t>ギョウ</t>
    </rPh>
    <rPh sb="7" eb="8">
      <t>ジ</t>
    </rPh>
    <rPh sb="8" eb="9">
      <t>ヒ</t>
    </rPh>
    <rPh sb="10" eb="12">
      <t>ホケン</t>
    </rPh>
    <rPh sb="12" eb="14">
      <t>カニュウ</t>
    </rPh>
    <rPh sb="14" eb="15">
      <t>リョウ</t>
    </rPh>
    <rPh sb="15" eb="16">
      <t>ナド</t>
    </rPh>
    <rPh sb="17" eb="20">
      <t>ホゴシャ</t>
    </rPh>
    <rPh sb="22" eb="24">
      <t>ジッピ</t>
    </rPh>
    <rPh sb="24" eb="26">
      <t>チョウシュウ</t>
    </rPh>
    <rPh sb="31" eb="33">
      <t>ケイジョウ</t>
    </rPh>
    <phoneticPr fontId="9"/>
  </si>
  <si>
    <t>５年平均額</t>
    <rPh sb="1" eb="2">
      <t>ネン</t>
    </rPh>
    <rPh sb="2" eb="4">
      <t>ヘイキン</t>
    </rPh>
    <rPh sb="4" eb="5">
      <t>ガク</t>
    </rPh>
    <phoneticPr fontId="6"/>
  </si>
  <si>
    <t>子ども・子育て拠出金</t>
  </si>
  <si>
    <t>処遇改善</t>
    <rPh sb="0" eb="2">
      <t>ショグウ</t>
    </rPh>
    <rPh sb="2" eb="4">
      <t>カイゼン</t>
    </rPh>
    <phoneticPr fontId="6"/>
  </si>
  <si>
    <t>運営責任者処遇改善</t>
    <rPh sb="0" eb="2">
      <t>ウンエイ</t>
    </rPh>
    <rPh sb="2" eb="5">
      <t>セキニンシャ</t>
    </rPh>
    <rPh sb="5" eb="7">
      <t>ショグウ</t>
    </rPh>
    <rPh sb="7" eb="9">
      <t>カイゼン</t>
    </rPh>
    <phoneticPr fontId="6"/>
  </si>
  <si>
    <r>
      <t>円　処遇改善計画書のとおり　</t>
    </r>
    <r>
      <rPr>
        <b/>
        <sz val="10"/>
        <color rgb="FFFF0000"/>
        <rFont val="ＭＳ ゴシック"/>
        <family val="3"/>
        <charset val="128"/>
      </rPr>
      <t>※全額非課税</t>
    </r>
    <rPh sb="0" eb="1">
      <t>エン</t>
    </rPh>
    <rPh sb="2" eb="4">
      <t>ショグウ</t>
    </rPh>
    <rPh sb="4" eb="6">
      <t>カイゼン</t>
    </rPh>
    <rPh sb="6" eb="9">
      <t>ケイカクショ</t>
    </rPh>
    <rPh sb="15" eb="17">
      <t>ゼンガク</t>
    </rPh>
    <rPh sb="17" eb="20">
      <t>ヒカゼイ</t>
    </rPh>
    <phoneticPr fontId="6"/>
  </si>
  <si>
    <t>処遇改善計画書のとおり</t>
    <phoneticPr fontId="6"/>
  </si>
  <si>
    <t>＜参考＞</t>
    <rPh sb="1" eb="3">
      <t>サンコウ</t>
    </rPh>
    <phoneticPr fontId="36"/>
  </si>
  <si>
    <t>事業実施期間</t>
    <rPh sb="0" eb="2">
      <t>ジギョウ</t>
    </rPh>
    <rPh sb="2" eb="4">
      <t>ジッシ</t>
    </rPh>
    <rPh sb="4" eb="6">
      <t>キカン</t>
    </rPh>
    <phoneticPr fontId="36"/>
  </si>
  <si>
    <t>○放課後児童支援員等処遇改善事業（月額9,000円相当賃金改善）を実施する期間</t>
    <phoneticPr fontId="36"/>
  </si>
  <si>
    <t>補助単価</t>
    <rPh sb="0" eb="2">
      <t>ホジョ</t>
    </rPh>
    <rPh sb="2" eb="4">
      <t>タンカ</t>
    </rPh>
    <phoneticPr fontId="36"/>
  </si>
  <si>
    <t>○子ども・子育て支援交付金交付要綱に定める職員１人当たりの単価をいう。</t>
    <rPh sb="1" eb="2">
      <t>コ</t>
    </rPh>
    <rPh sb="5" eb="7">
      <t>コソダ</t>
    </rPh>
    <rPh sb="8" eb="10">
      <t>シエン</t>
    </rPh>
    <rPh sb="10" eb="13">
      <t>コウフキン</t>
    </rPh>
    <rPh sb="13" eb="15">
      <t>コウフ</t>
    </rPh>
    <rPh sb="18" eb="19">
      <t>サダ</t>
    </rPh>
    <phoneticPr fontId="36"/>
  </si>
  <si>
    <t>賃金改善対象者数</t>
    <rPh sb="0" eb="2">
      <t>チンギン</t>
    </rPh>
    <rPh sb="2" eb="4">
      <t>カイゼン</t>
    </rPh>
    <rPh sb="4" eb="7">
      <t>タイショウシャ</t>
    </rPh>
    <rPh sb="7" eb="8">
      <t>スウ</t>
    </rPh>
    <phoneticPr fontId="36"/>
  </si>
  <si>
    <t>○放課後児童支援員等処遇改善事業（月額9,000円相当賃金改善）により賃金改善を行う職員数をいう（常勤職員数と非常勤職員数の合計）。
○ただし、経営に携わる法人の役員である職員を除く。</t>
    <rPh sb="49" eb="51">
      <t>ジョウキン</t>
    </rPh>
    <rPh sb="51" eb="53">
      <t>ショクイン</t>
    </rPh>
    <rPh sb="53" eb="54">
      <t>スウ</t>
    </rPh>
    <rPh sb="55" eb="58">
      <t>ヒジョウキン</t>
    </rPh>
    <rPh sb="58" eb="60">
      <t>ショクイン</t>
    </rPh>
    <rPh sb="60" eb="61">
      <t>スウ</t>
    </rPh>
    <rPh sb="62" eb="64">
      <t>ゴウケイ</t>
    </rPh>
    <phoneticPr fontId="36"/>
  </si>
  <si>
    <t>常勤職員</t>
    <rPh sb="0" eb="2">
      <t>ジョウキン</t>
    </rPh>
    <rPh sb="2" eb="4">
      <t>ショクイン</t>
    </rPh>
    <phoneticPr fontId="36"/>
  </si>
  <si>
    <t>○施設で定めた勤務時間（所定労働時間）の全てを勤務する者をいう。
○ただし、１日６時間以上かつ月20日以上勤務している者は、これを常勤職員とみなして含める。
○なお、常勤換算値は「1.0人」となる。</t>
    <rPh sb="83" eb="85">
      <t>ジョウキン</t>
    </rPh>
    <rPh sb="85" eb="87">
      <t>カンザン</t>
    </rPh>
    <rPh sb="87" eb="88">
      <t>チ</t>
    </rPh>
    <rPh sb="93" eb="94">
      <t>ニン</t>
    </rPh>
    <phoneticPr fontId="36"/>
  </si>
  <si>
    <t>非常勤職員</t>
    <rPh sb="0" eb="3">
      <t>ヒジョウキン</t>
    </rPh>
    <rPh sb="3" eb="5">
      <t>ショクイン</t>
    </rPh>
    <phoneticPr fontId="36"/>
  </si>
  <si>
    <t>○常勤職員以外の職員をいう。
○なお、常勤換算値は、１ヶ月当たりの勤務時間数を就業規則等で定めた常勤の１ヶ月当たりの勤務時間数で除して算出する（小数点第２位を四捨五入する。）。</t>
    <rPh sb="1" eb="3">
      <t>ジョウキン</t>
    </rPh>
    <rPh sb="3" eb="5">
      <t>ショクイン</t>
    </rPh>
    <rPh sb="5" eb="7">
      <t>イガイ</t>
    </rPh>
    <rPh sb="8" eb="10">
      <t>ショクイン</t>
    </rPh>
    <rPh sb="19" eb="21">
      <t>ジョウキン</t>
    </rPh>
    <rPh sb="21" eb="23">
      <t>カンザン</t>
    </rPh>
    <rPh sb="23" eb="24">
      <t>チ</t>
    </rPh>
    <rPh sb="67" eb="69">
      <t>サンシュツ</t>
    </rPh>
    <rPh sb="72" eb="75">
      <t>ショウスウテン</t>
    </rPh>
    <rPh sb="75" eb="76">
      <t>ダイ</t>
    </rPh>
    <rPh sb="77" eb="78">
      <t>イ</t>
    </rPh>
    <rPh sb="79" eb="83">
      <t>シシャゴニュウ</t>
    </rPh>
    <phoneticPr fontId="36"/>
  </si>
  <si>
    <t>賃金改善実施月数</t>
    <rPh sb="0" eb="2">
      <t>チンギン</t>
    </rPh>
    <rPh sb="2" eb="4">
      <t>カイゼン</t>
    </rPh>
    <rPh sb="4" eb="6">
      <t>ジッシ</t>
    </rPh>
    <rPh sb="6" eb="7">
      <t>ツキ</t>
    </rPh>
    <rPh sb="7" eb="8">
      <t>スウ</t>
    </rPh>
    <phoneticPr fontId="36"/>
  </si>
  <si>
    <t>○放課後児童支援員等処遇改善事業（月額9,000円相当賃金改善）を実施する月数</t>
    <rPh sb="37" eb="38">
      <t>ツキ</t>
    </rPh>
    <rPh sb="38" eb="39">
      <t>スウ</t>
    </rPh>
    <phoneticPr fontId="36"/>
  </si>
  <si>
    <t>賃金改善（見込）額</t>
    <rPh sb="0" eb="2">
      <t>チンギン</t>
    </rPh>
    <rPh sb="2" eb="4">
      <t>カイゼン</t>
    </rPh>
    <rPh sb="5" eb="7">
      <t>ミコミ</t>
    </rPh>
    <rPh sb="8" eb="9">
      <t>ガク</t>
    </rPh>
    <phoneticPr fontId="36"/>
  </si>
  <si>
    <t>○放課後児童支援員等処遇改善事業（月額9,000円相当賃金改善）の実施により、職員について、雇用形態、職種、勤続年数、職責等が事業実施年度と同等の条件の下で、本事業実施前に適用されていた算定方法に基づく賃金水準を超えて、賃金を引き上げた合計額をいう。</t>
    <rPh sb="118" eb="121">
      <t>ゴウケイガク</t>
    </rPh>
    <phoneticPr fontId="36"/>
  </si>
  <si>
    <t>うち、基本給又は決まって毎月支払う手当による賃金改善額</t>
    <rPh sb="3" eb="6">
      <t>キホンキュウ</t>
    </rPh>
    <rPh sb="6" eb="7">
      <t>マタ</t>
    </rPh>
    <rPh sb="8" eb="9">
      <t>キ</t>
    </rPh>
    <rPh sb="12" eb="14">
      <t>マイツキ</t>
    </rPh>
    <rPh sb="14" eb="16">
      <t>シハラ</t>
    </rPh>
    <rPh sb="17" eb="19">
      <t>テアテ</t>
    </rPh>
    <rPh sb="22" eb="24">
      <t>チンギン</t>
    </rPh>
    <rPh sb="24" eb="26">
      <t>カイゼン</t>
    </rPh>
    <rPh sb="26" eb="27">
      <t>ガク</t>
    </rPh>
    <phoneticPr fontId="36"/>
  </si>
  <si>
    <t>○職員の賃金改善（見込）額のうち、基本給又は決まって毎月支払う手当による賃金改善の合計額をいう。</t>
    <rPh sb="1" eb="3">
      <t>ショクイン</t>
    </rPh>
    <rPh sb="4" eb="6">
      <t>チンギン</t>
    </rPh>
    <rPh sb="6" eb="8">
      <t>カイゼン</t>
    </rPh>
    <rPh sb="9" eb="11">
      <t>ミコミ</t>
    </rPh>
    <rPh sb="12" eb="13">
      <t>ガク</t>
    </rPh>
    <rPh sb="17" eb="20">
      <t>キホンキュウ</t>
    </rPh>
    <rPh sb="20" eb="21">
      <t>マタ</t>
    </rPh>
    <rPh sb="22" eb="23">
      <t>キ</t>
    </rPh>
    <rPh sb="26" eb="28">
      <t>マイツキ</t>
    </rPh>
    <rPh sb="28" eb="30">
      <t>シハラ</t>
    </rPh>
    <rPh sb="31" eb="33">
      <t>テアテ</t>
    </rPh>
    <rPh sb="36" eb="38">
      <t>チンギン</t>
    </rPh>
    <rPh sb="38" eb="40">
      <t>カイゼン</t>
    </rPh>
    <rPh sb="41" eb="43">
      <t>ゴウケイ</t>
    </rPh>
    <rPh sb="43" eb="44">
      <t>ガク</t>
    </rPh>
    <phoneticPr fontId="36"/>
  </si>
  <si>
    <t>賃金改善に伴う社会保険料事業主負担分等の法定福利費の増分</t>
    <rPh sb="0" eb="2">
      <t>チンギン</t>
    </rPh>
    <rPh sb="2" eb="4">
      <t>カイゼン</t>
    </rPh>
    <rPh sb="5" eb="6">
      <t>トモナ</t>
    </rPh>
    <rPh sb="7" eb="9">
      <t>シャカイ</t>
    </rPh>
    <rPh sb="9" eb="11">
      <t>ホケン</t>
    </rPh>
    <rPh sb="11" eb="12">
      <t>リョウ</t>
    </rPh>
    <rPh sb="12" eb="15">
      <t>ジギョウヌシ</t>
    </rPh>
    <rPh sb="15" eb="18">
      <t>フタンブン</t>
    </rPh>
    <rPh sb="18" eb="19">
      <t>トウ</t>
    </rPh>
    <rPh sb="20" eb="22">
      <t>ホウテイ</t>
    </rPh>
    <rPh sb="22" eb="25">
      <t>フクリヒ</t>
    </rPh>
    <rPh sb="26" eb="28">
      <t>ゾウブン</t>
    </rPh>
    <phoneticPr fontId="36"/>
  </si>
  <si>
    <t>○職員の賃金改善に伴い増加する法定福利費等の事業主負担分の合計額をいう。
○なお、法定福利費等の事業主負担分については、
「前年度における法定福利費等の事業主負担分の総額」÷「前年度における賃金の総額」×「賃金改善額」
により算出すること。</t>
    <rPh sb="1" eb="3">
      <t>ショクイン</t>
    </rPh>
    <rPh sb="4" eb="6">
      <t>チンギン</t>
    </rPh>
    <rPh sb="6" eb="8">
      <t>カイゼン</t>
    </rPh>
    <rPh sb="9" eb="10">
      <t>トモナ</t>
    </rPh>
    <rPh sb="11" eb="13">
      <t>ゾウカ</t>
    </rPh>
    <rPh sb="15" eb="17">
      <t>ホウテイ</t>
    </rPh>
    <rPh sb="17" eb="20">
      <t>フクリヒ</t>
    </rPh>
    <rPh sb="20" eb="21">
      <t>トウ</t>
    </rPh>
    <rPh sb="22" eb="25">
      <t>ジギョウヌシ</t>
    </rPh>
    <rPh sb="25" eb="28">
      <t>フタンブン</t>
    </rPh>
    <rPh sb="29" eb="32">
      <t>ゴウケイガク</t>
    </rPh>
    <rPh sb="63" eb="66">
      <t>ゼンネンド</t>
    </rPh>
    <rPh sb="89" eb="92">
      <t>ゼンネンド</t>
    </rPh>
    <phoneticPr fontId="36"/>
  </si>
  <si>
    <t>本事業による賃金改善に係る計画の具体的内容を職員に周知</t>
    <phoneticPr fontId="36"/>
  </si>
  <si>
    <t>○放課後児童支援員等処遇改善事業（月額9,000円相当賃金改善）による賃金改善に係る計画の具体的な内容について職員に周知している場合は「周知している」を選択すること。
※「周知していない」を選択した場合は放課後児童支援員等処遇改善事業（月額9,000円相当賃金改善）の対象外となる。</t>
    <rPh sb="35" eb="37">
      <t>チンギン</t>
    </rPh>
    <rPh sb="37" eb="39">
      <t>カイゼン</t>
    </rPh>
    <rPh sb="40" eb="41">
      <t>カカ</t>
    </rPh>
    <rPh sb="42" eb="44">
      <t>ケイカク</t>
    </rPh>
    <rPh sb="45" eb="48">
      <t>グタイテキ</t>
    </rPh>
    <rPh sb="49" eb="51">
      <t>ナイヨウ</t>
    </rPh>
    <rPh sb="55" eb="57">
      <t>ショクイン</t>
    </rPh>
    <rPh sb="58" eb="60">
      <t>シュウチ</t>
    </rPh>
    <rPh sb="64" eb="66">
      <t>バアイ</t>
    </rPh>
    <rPh sb="68" eb="70">
      <t>シュウチ</t>
    </rPh>
    <rPh sb="87" eb="89">
      <t>シュウチ</t>
    </rPh>
    <rPh sb="96" eb="98">
      <t>センタク</t>
    </rPh>
    <rPh sb="100" eb="102">
      <t>バアイ</t>
    </rPh>
    <rPh sb="135" eb="138">
      <t>タイショウガイ</t>
    </rPh>
    <phoneticPr fontId="36"/>
  </si>
  <si>
    <t>本事業による賃金改善の継続の有無</t>
    <rPh sb="0" eb="1">
      <t>ホン</t>
    </rPh>
    <rPh sb="1" eb="3">
      <t>ジギョウ</t>
    </rPh>
    <rPh sb="6" eb="8">
      <t>チンギン</t>
    </rPh>
    <rPh sb="8" eb="10">
      <t>カイゼン</t>
    </rPh>
    <rPh sb="11" eb="13">
      <t>ケイゾク</t>
    </rPh>
    <rPh sb="14" eb="16">
      <t>ウム</t>
    </rPh>
    <phoneticPr fontId="36"/>
  </si>
  <si>
    <t>○放課後児童支援員等処遇改善事業（月額9,000円相当賃金改善）による賃金改善について、継続する場合は「継続する」を選択すること。
※「継続しない」を選択した場合は放課後児童支援員等処遇改善事業（月額9,000円相当賃金改善）の対象外となる。</t>
    <rPh sb="35" eb="37">
      <t>チンギン</t>
    </rPh>
    <rPh sb="37" eb="39">
      <t>カイゼン</t>
    </rPh>
    <rPh sb="44" eb="46">
      <t>ケイゾク</t>
    </rPh>
    <rPh sb="48" eb="50">
      <t>バアイ</t>
    </rPh>
    <rPh sb="52" eb="54">
      <t>ケイゾク</t>
    </rPh>
    <rPh sb="58" eb="60">
      <t>センタク</t>
    </rPh>
    <rPh sb="69" eb="71">
      <t>ケイゾク</t>
    </rPh>
    <rPh sb="115" eb="118">
      <t>タイショウガイ</t>
    </rPh>
    <phoneticPr fontId="36"/>
  </si>
  <si>
    <t>備考</t>
    <rPh sb="0" eb="2">
      <t>ビコウ</t>
    </rPh>
    <phoneticPr fontId="36"/>
  </si>
  <si>
    <t>○年度途中の採用や退職がある場合にはその旨、また、賃金改善額が他の職員と比較して高額（低額、賃金改善を実施しない場合も含む）である場合についてはその理由を記載すること。</t>
    <phoneticPr fontId="36"/>
  </si>
  <si>
    <t>消費税（ア）</t>
    <rPh sb="0" eb="3">
      <t>ショウヒゼイ</t>
    </rPh>
    <phoneticPr fontId="6"/>
  </si>
  <si>
    <t>人件費(イ) 小計</t>
    <rPh sb="0" eb="3">
      <t>ジンケンヒ</t>
    </rPh>
    <rPh sb="7" eb="9">
      <t>ショウケ</t>
    </rPh>
    <phoneticPr fontId="9"/>
  </si>
  <si>
    <t>支出合計（ア＋イ＋ウ）</t>
    <rPh sb="0" eb="2">
      <t>シシュツ</t>
    </rPh>
    <rPh sb="2" eb="4">
      <t>ゴウケイ</t>
    </rPh>
    <phoneticPr fontId="9"/>
  </si>
  <si>
    <r>
      <t>運営費(ウ</t>
    </r>
    <r>
      <rPr>
        <b/>
        <sz val="10"/>
        <rFont val="ＭＳ ゴシック"/>
        <family val="3"/>
        <charset val="128"/>
      </rPr>
      <t>=エ+オ</t>
    </r>
    <r>
      <rPr>
        <b/>
        <sz val="12"/>
        <rFont val="ＭＳ ゴシック"/>
        <family val="3"/>
        <charset val="128"/>
      </rPr>
      <t>) 小計</t>
    </r>
    <rPh sb="0" eb="3">
      <t>ウンエイヒ</t>
    </rPh>
    <rPh sb="11" eb="13">
      <t>ショウケイ</t>
    </rPh>
    <phoneticPr fontId="6"/>
  </si>
  <si>
    <t>事務費（エ）小計</t>
    <rPh sb="0" eb="3">
      <t>ジムヒ</t>
    </rPh>
    <rPh sb="6" eb="8">
      <t>ショウケイ</t>
    </rPh>
    <phoneticPr fontId="9"/>
  </si>
  <si>
    <t>事業費（オ）小計</t>
    <rPh sb="0" eb="2">
      <t>ジギョウ</t>
    </rPh>
    <rPh sb="2" eb="3">
      <t>ジムヒ</t>
    </rPh>
    <rPh sb="6" eb="8">
      <t>ショウケイ</t>
    </rPh>
    <phoneticPr fontId="9"/>
  </si>
  <si>
    <t>事業費（オ）小計</t>
    <phoneticPr fontId="6"/>
  </si>
  <si>
    <r>
      <t>区分</t>
    </r>
    <r>
      <rPr>
        <sz val="10"/>
        <rFont val="ＭＳ ゴシック"/>
        <family val="3"/>
        <charset val="128"/>
      </rPr>
      <t>※１</t>
    </r>
    <rPh sb="0" eb="2">
      <t>クブン</t>
    </rPh>
    <phoneticPr fontId="9"/>
  </si>
  <si>
    <t>※２　運営責任者および運営責任者休暇対応者に係る経費はｂ=ａ/2とし、その他経費はｂ=ａとします。
　　　ただし、処遇改善は全額非課税です。</t>
    <rPh sb="3" eb="5">
      <t>ウンエイ</t>
    </rPh>
    <rPh sb="5" eb="8">
      <t>セキニンシャ</t>
    </rPh>
    <rPh sb="11" eb="13">
      <t>ウンエイ</t>
    </rPh>
    <rPh sb="13" eb="16">
      <t>セキニンシャ</t>
    </rPh>
    <rPh sb="16" eb="18">
      <t>キュウカ</t>
    </rPh>
    <rPh sb="18" eb="20">
      <t>タイオウ</t>
    </rPh>
    <rPh sb="20" eb="21">
      <t>シャ</t>
    </rPh>
    <rPh sb="22" eb="23">
      <t>カカ</t>
    </rPh>
    <rPh sb="24" eb="26">
      <t>ケイヒ</t>
    </rPh>
    <rPh sb="37" eb="38">
      <t>タ</t>
    </rPh>
    <rPh sb="38" eb="40">
      <t>ケイヒ</t>
    </rPh>
    <rPh sb="57" eb="59">
      <t>ショグウ</t>
    </rPh>
    <rPh sb="59" eb="61">
      <t>カイゼン</t>
    </rPh>
    <rPh sb="62" eb="64">
      <t>ゼンガク</t>
    </rPh>
    <rPh sb="64" eb="67">
      <t>ヒカゼイ</t>
    </rPh>
    <phoneticPr fontId="6"/>
  </si>
  <si>
    <r>
      <t>運営費(ウ</t>
    </r>
    <r>
      <rPr>
        <b/>
        <sz val="9"/>
        <rFont val="ＭＳ ゴシック"/>
        <family val="3"/>
        <charset val="128"/>
      </rPr>
      <t>＝エ＋オ</t>
    </r>
    <r>
      <rPr>
        <b/>
        <sz val="12"/>
        <rFont val="ＭＳ ゴシック"/>
        <family val="3"/>
        <charset val="128"/>
      </rPr>
      <t>) 小計</t>
    </r>
    <rPh sb="0" eb="3">
      <t>ウンエイヒ</t>
    </rPh>
    <rPh sb="11" eb="13">
      <t>ショウケイ</t>
    </rPh>
    <phoneticPr fontId="6"/>
  </si>
  <si>
    <t>事務費（エ）小計</t>
    <rPh sb="0" eb="2">
      <t>ジム</t>
    </rPh>
    <rPh sb="2" eb="3">
      <t>ヒ</t>
    </rPh>
    <rPh sb="6" eb="8">
      <t>ショウケイ</t>
    </rPh>
    <phoneticPr fontId="9"/>
  </si>
  <si>
    <t>区分※１</t>
    <rPh sb="0" eb="2">
      <t>クブン</t>
    </rPh>
    <phoneticPr fontId="6"/>
  </si>
  <si>
    <t>消費税</t>
    <rPh sb="0" eb="3">
      <t>ショウヒゼイ</t>
    </rPh>
    <phoneticPr fontId="6"/>
  </si>
  <si>
    <t>※２　運営責任者および運営責任者休暇対応者に係る経費はｂ=ａ/2とし、その他経費はｂ=ａとします。
      ただし、処遇改善は全額非課税です。</t>
    <rPh sb="3" eb="5">
      <t>ウンエイ</t>
    </rPh>
    <rPh sb="5" eb="8">
      <t>セキニンシャ</t>
    </rPh>
    <rPh sb="11" eb="13">
      <t>ウンエイ</t>
    </rPh>
    <rPh sb="13" eb="16">
      <t>セキニンシャ</t>
    </rPh>
    <rPh sb="16" eb="18">
      <t>キュウカ</t>
    </rPh>
    <rPh sb="18" eb="20">
      <t>タイオウ</t>
    </rPh>
    <rPh sb="20" eb="21">
      <t>シャ</t>
    </rPh>
    <rPh sb="22" eb="23">
      <t>カカ</t>
    </rPh>
    <rPh sb="24" eb="26">
      <t>ケイヒ</t>
    </rPh>
    <rPh sb="37" eb="38">
      <t>タ</t>
    </rPh>
    <rPh sb="38" eb="40">
      <t>ケイヒ</t>
    </rPh>
    <phoneticPr fontId="6"/>
  </si>
  <si>
    <t>※以下、欄が足りない場合は追加して下さい</t>
    <phoneticPr fontId="6"/>
  </si>
  <si>
    <t>学童クラブ副主任</t>
    <rPh sb="0" eb="2">
      <t>ガクドウ</t>
    </rPh>
    <rPh sb="5" eb="8">
      <t>フクシュニン</t>
    </rPh>
    <phoneticPr fontId="6"/>
  </si>
  <si>
    <t xml:space="preserve">円 </t>
    <rPh sb="0" eb="1">
      <t>エン</t>
    </rPh>
    <phoneticPr fontId="9"/>
  </si>
  <si>
    <t>定員</t>
    <rPh sb="0" eb="2">
      <t>テイイン</t>
    </rPh>
    <phoneticPr fontId="6"/>
  </si>
  <si>
    <t>公募タイプ</t>
    <rPh sb="0" eb="2">
      <t>コウボ</t>
    </rPh>
    <phoneticPr fontId="6"/>
  </si>
  <si>
    <t>設定シート</t>
    <rPh sb="0" eb="2">
      <t>セッテイ</t>
    </rPh>
    <phoneticPr fontId="6"/>
  </si>
  <si>
    <t>年度</t>
    <rPh sb="0" eb="2">
      <t>ネンド</t>
    </rPh>
    <phoneticPr fontId="6"/>
  </si>
  <si>
    <t>※設定後、このシートは非表示にすること。</t>
    <rPh sb="1" eb="3">
      <t>セッテイ</t>
    </rPh>
    <rPh sb="3" eb="4">
      <t>ゴ</t>
    </rPh>
    <rPh sb="11" eb="14">
      <t>ヒヒョウジ</t>
    </rPh>
    <phoneticPr fontId="6"/>
  </si>
  <si>
    <t>開始年度</t>
    <rPh sb="0" eb="2">
      <t>カイシ</t>
    </rPh>
    <rPh sb="2" eb="4">
      <t>ネンド</t>
    </rPh>
    <phoneticPr fontId="6"/>
  </si>
  <si>
    <t>年度</t>
    <rPh sb="0" eb="2">
      <t>ネンド</t>
    </rPh>
    <phoneticPr fontId="6"/>
  </si>
  <si>
    <t>別紙様式１</t>
    <rPh sb="0" eb="2">
      <t>ベッシ</t>
    </rPh>
    <rPh sb="2" eb="4">
      <t>ヨウシキ</t>
    </rPh>
    <phoneticPr fontId="36"/>
  </si>
  <si>
    <t>放課後児童支援員等処遇改善事業（月額9,000円相当賃金改善）　賃金改善計画書</t>
    <rPh sb="32" eb="34">
      <t>チンギン</t>
    </rPh>
    <rPh sb="34" eb="36">
      <t>カイゼン</t>
    </rPh>
    <rPh sb="36" eb="39">
      <t>ケイカクショ</t>
    </rPh>
    <phoneticPr fontId="36"/>
  </si>
  <si>
    <t>市町村名</t>
    <rPh sb="0" eb="3">
      <t>シチョウソン</t>
    </rPh>
    <rPh sb="3" eb="4">
      <t>メイ</t>
    </rPh>
    <phoneticPr fontId="36"/>
  </si>
  <si>
    <t>：</t>
    <phoneticPr fontId="36"/>
  </si>
  <si>
    <t>放課後児童クラブ名（支援の単位名）</t>
    <rPh sb="0" eb="3">
      <t>ホウカゴ</t>
    </rPh>
    <rPh sb="3" eb="5">
      <t>ジドウ</t>
    </rPh>
    <rPh sb="8" eb="9">
      <t>メイ</t>
    </rPh>
    <rPh sb="10" eb="12">
      <t>シエン</t>
    </rPh>
    <rPh sb="13" eb="15">
      <t>タンイ</t>
    </rPh>
    <rPh sb="15" eb="16">
      <t>メイ</t>
    </rPh>
    <phoneticPr fontId="36"/>
  </si>
  <si>
    <t>ねりっこ学童クラブA</t>
    <rPh sb="4" eb="6">
      <t>ガクドウ</t>
    </rPh>
    <phoneticPr fontId="6"/>
  </si>
  <si>
    <t>１．補助額</t>
    <rPh sb="2" eb="4">
      <t>ホジョ</t>
    </rPh>
    <rPh sb="4" eb="5">
      <t>ガク</t>
    </rPh>
    <phoneticPr fontId="36"/>
  </si>
  <si>
    <t>①　事業実施期間</t>
    <rPh sb="2" eb="4">
      <t>ジギョウ</t>
    </rPh>
    <rPh sb="4" eb="6">
      <t>ジッシ</t>
    </rPh>
    <rPh sb="6" eb="8">
      <t>キカン</t>
    </rPh>
    <phoneticPr fontId="36"/>
  </si>
  <si>
    <t>令和</t>
    <rPh sb="0" eb="2">
      <t>レイワ</t>
    </rPh>
    <phoneticPr fontId="36"/>
  </si>
  <si>
    <t>年</t>
    <rPh sb="0" eb="1">
      <t>ネン</t>
    </rPh>
    <phoneticPr fontId="36"/>
  </si>
  <si>
    <t>月</t>
    <rPh sb="0" eb="1">
      <t>ガツ</t>
    </rPh>
    <phoneticPr fontId="36"/>
  </si>
  <si>
    <t>～</t>
    <phoneticPr fontId="36"/>
  </si>
  <si>
    <t>②　補助基準額（令和 年度）</t>
    <rPh sb="2" eb="4">
      <t>ホジョ</t>
    </rPh>
    <rPh sb="4" eb="6">
      <t>キジュン</t>
    </rPh>
    <rPh sb="6" eb="7">
      <t>ガク</t>
    </rPh>
    <rPh sb="8" eb="10">
      <t>レイワ</t>
    </rPh>
    <rPh sb="11" eb="13">
      <t>ネンド</t>
    </rPh>
    <phoneticPr fontId="36"/>
  </si>
  <si>
    <t>円</t>
    <rPh sb="0" eb="1">
      <t>エン</t>
    </rPh>
    <phoneticPr fontId="36"/>
  </si>
  <si>
    <t>２．賃金改善額</t>
    <rPh sb="2" eb="4">
      <t>チンギン</t>
    </rPh>
    <rPh sb="4" eb="6">
      <t>カイゼン</t>
    </rPh>
    <rPh sb="6" eb="7">
      <t>ガク</t>
    </rPh>
    <phoneticPr fontId="36"/>
  </si>
  <si>
    <t>令和　年度</t>
    <rPh sb="0" eb="2">
      <t>レイワ</t>
    </rPh>
    <rPh sb="3" eb="5">
      <t>ネンド</t>
    </rPh>
    <phoneticPr fontId="36"/>
  </si>
  <si>
    <t>賃金改善額の2/3以上が基本給又は決まって毎月支払う手当による改善の判定（④≧③×2/3）</t>
    <rPh sb="0" eb="2">
      <t>チンギン</t>
    </rPh>
    <rPh sb="2" eb="4">
      <t>カイゼン</t>
    </rPh>
    <rPh sb="4" eb="5">
      <t>ガク</t>
    </rPh>
    <rPh sb="9" eb="11">
      <t>イジョウ</t>
    </rPh>
    <rPh sb="12" eb="14">
      <t>キホン</t>
    </rPh>
    <rPh sb="14" eb="15">
      <t>キュウ</t>
    </rPh>
    <rPh sb="15" eb="16">
      <t>マタ</t>
    </rPh>
    <rPh sb="17" eb="18">
      <t>キ</t>
    </rPh>
    <rPh sb="21" eb="23">
      <t>マイツキ</t>
    </rPh>
    <rPh sb="23" eb="25">
      <t>シハラ</t>
    </rPh>
    <rPh sb="26" eb="28">
      <t>テアテ</t>
    </rPh>
    <rPh sb="31" eb="33">
      <t>カイゼン</t>
    </rPh>
    <rPh sb="34" eb="36">
      <t>ハンテイ</t>
    </rPh>
    <phoneticPr fontId="36"/>
  </si>
  <si>
    <t>③　賃金改善見込額</t>
    <rPh sb="2" eb="4">
      <t>チンギン</t>
    </rPh>
    <rPh sb="4" eb="6">
      <t>カイゼン</t>
    </rPh>
    <rPh sb="6" eb="8">
      <t>ミコ</t>
    </rPh>
    <rPh sb="8" eb="9">
      <t>ガク</t>
    </rPh>
    <phoneticPr fontId="36"/>
  </si>
  <si>
    <t>　※「×」の場合は事業の対象外</t>
    <rPh sb="6" eb="8">
      <t>バアイ</t>
    </rPh>
    <rPh sb="9" eb="11">
      <t>ジギョウ</t>
    </rPh>
    <rPh sb="12" eb="15">
      <t>タイショウガイ</t>
    </rPh>
    <phoneticPr fontId="36"/>
  </si>
  <si>
    <t>④　うち、基本給又は決まって毎月
　　支払う手当による賃金改善見込額</t>
    <rPh sb="31" eb="33">
      <t>ミコミ</t>
    </rPh>
    <phoneticPr fontId="36"/>
  </si>
  <si>
    <t>賃金改善等見込額合計（③＋⑤）が補助額（②）以上</t>
    <rPh sb="0" eb="2">
      <t>チンギン</t>
    </rPh>
    <rPh sb="2" eb="4">
      <t>カイゼン</t>
    </rPh>
    <rPh sb="4" eb="5">
      <t>トウ</t>
    </rPh>
    <rPh sb="5" eb="7">
      <t>ミコミ</t>
    </rPh>
    <rPh sb="7" eb="8">
      <t>ガク</t>
    </rPh>
    <rPh sb="8" eb="10">
      <t>ゴウケイ</t>
    </rPh>
    <rPh sb="16" eb="19">
      <t>ホジョガク</t>
    </rPh>
    <rPh sb="22" eb="24">
      <t>イジョウ</t>
    </rPh>
    <phoneticPr fontId="36"/>
  </si>
  <si>
    <t>⑤　賃金改善に伴い増加する法定福利費
　　等の事業主負担分</t>
    <rPh sb="2" eb="4">
      <t>チンギン</t>
    </rPh>
    <rPh sb="4" eb="6">
      <t>カイゼン</t>
    </rPh>
    <rPh sb="7" eb="8">
      <t>トモナ</t>
    </rPh>
    <rPh sb="9" eb="11">
      <t>ゾウカ</t>
    </rPh>
    <rPh sb="13" eb="15">
      <t>ホウテイ</t>
    </rPh>
    <rPh sb="15" eb="18">
      <t>フクリヒ</t>
    </rPh>
    <rPh sb="21" eb="22">
      <t>トウ</t>
    </rPh>
    <rPh sb="23" eb="26">
      <t>ジギョウヌシ</t>
    </rPh>
    <rPh sb="26" eb="29">
      <t>フタンブン</t>
    </rPh>
    <phoneticPr fontId="36"/>
  </si>
  <si>
    <t>⑥　本事業による賃金改善に係る計画の
　　具体的内容を職員に周知していること</t>
    <rPh sb="2" eb="3">
      <t>ホン</t>
    </rPh>
    <rPh sb="3" eb="5">
      <t>ジギョウ</t>
    </rPh>
    <rPh sb="8" eb="10">
      <t>チンギン</t>
    </rPh>
    <rPh sb="10" eb="12">
      <t>カイゼン</t>
    </rPh>
    <rPh sb="13" eb="14">
      <t>カカ</t>
    </rPh>
    <rPh sb="15" eb="17">
      <t>ケイカク</t>
    </rPh>
    <rPh sb="21" eb="24">
      <t>グタイテキ</t>
    </rPh>
    <rPh sb="24" eb="26">
      <t>ナイヨウ</t>
    </rPh>
    <rPh sb="27" eb="29">
      <t>ショクイン</t>
    </rPh>
    <rPh sb="30" eb="32">
      <t>シュウチ</t>
    </rPh>
    <phoneticPr fontId="36"/>
  </si>
  <si>
    <t>⑦　本事業による賃金改善の継続の有無</t>
    <rPh sb="2" eb="3">
      <t>ホン</t>
    </rPh>
    <rPh sb="3" eb="5">
      <t>ジギョウ</t>
    </rPh>
    <rPh sb="8" eb="10">
      <t>チンギン</t>
    </rPh>
    <rPh sb="10" eb="12">
      <t>カイゼン</t>
    </rPh>
    <rPh sb="13" eb="15">
      <t>ケイゾク</t>
    </rPh>
    <rPh sb="16" eb="18">
      <t>ウム</t>
    </rPh>
    <phoneticPr fontId="36"/>
  </si>
  <si>
    <t>※色のついたセルについて記入をお願いいたします。</t>
    <rPh sb="1" eb="2">
      <t>イロ</t>
    </rPh>
    <rPh sb="12" eb="14">
      <t>キニュウ</t>
    </rPh>
    <rPh sb="16" eb="17">
      <t>ネガ</t>
    </rPh>
    <phoneticPr fontId="36"/>
  </si>
  <si>
    <t>上記の内容について、全ての職員に対し周知をした上で、提出していることを証明いたします。</t>
    <rPh sb="0" eb="2">
      <t>ジョウキ</t>
    </rPh>
    <rPh sb="3" eb="5">
      <t>ナイヨウ</t>
    </rPh>
    <rPh sb="10" eb="11">
      <t>スベ</t>
    </rPh>
    <rPh sb="13" eb="15">
      <t>ショクイン</t>
    </rPh>
    <rPh sb="16" eb="17">
      <t>タイ</t>
    </rPh>
    <rPh sb="18" eb="20">
      <t>シュウチ</t>
    </rPh>
    <rPh sb="23" eb="24">
      <t>ウエ</t>
    </rPh>
    <rPh sb="26" eb="28">
      <t>テイシュツ</t>
    </rPh>
    <rPh sb="35" eb="37">
      <t>ショウメイ</t>
    </rPh>
    <phoneticPr fontId="36"/>
  </si>
  <si>
    <t>日</t>
    <rPh sb="0" eb="1">
      <t>ニチ</t>
    </rPh>
    <phoneticPr fontId="36"/>
  </si>
  <si>
    <t>放課後児童クラブ名（支援単位名）</t>
    <rPh sb="0" eb="3">
      <t>ホウカゴ</t>
    </rPh>
    <rPh sb="3" eb="5">
      <t>ジドウ</t>
    </rPh>
    <rPh sb="8" eb="9">
      <t>メイ</t>
    </rPh>
    <rPh sb="10" eb="12">
      <t>シエン</t>
    </rPh>
    <rPh sb="12" eb="14">
      <t>タンイ</t>
    </rPh>
    <rPh sb="14" eb="15">
      <t>メイ</t>
    </rPh>
    <phoneticPr fontId="36"/>
  </si>
  <si>
    <t>代表者名</t>
    <rPh sb="0" eb="3">
      <t>ダイヒョウシャ</t>
    </rPh>
    <rPh sb="3" eb="4">
      <t>メイ</t>
    </rPh>
    <phoneticPr fontId="36"/>
  </si>
  <si>
    <t>別紙様式１別添</t>
    <rPh sb="0" eb="2">
      <t>ベッシ</t>
    </rPh>
    <rPh sb="2" eb="4">
      <t>ヨウシキ</t>
    </rPh>
    <rPh sb="5" eb="7">
      <t>ベッテン</t>
    </rPh>
    <phoneticPr fontId="36"/>
  </si>
  <si>
    <t>賃金改善内訳（職員別内訳）</t>
    <rPh sb="0" eb="2">
      <t>チンギン</t>
    </rPh>
    <rPh sb="2" eb="4">
      <t>カイゼン</t>
    </rPh>
    <rPh sb="4" eb="6">
      <t>ウチワケ</t>
    </rPh>
    <rPh sb="7" eb="9">
      <t>ショクイン</t>
    </rPh>
    <rPh sb="9" eb="10">
      <t>ベツ</t>
    </rPh>
    <rPh sb="10" eb="12">
      <t>ウチワケ</t>
    </rPh>
    <phoneticPr fontId="36"/>
  </si>
  <si>
    <t>NO.</t>
    <phoneticPr fontId="36"/>
  </si>
  <si>
    <t>職員名</t>
    <rPh sb="0" eb="2">
      <t>ショクイン</t>
    </rPh>
    <rPh sb="2" eb="3">
      <t>メイ</t>
    </rPh>
    <phoneticPr fontId="36"/>
  </si>
  <si>
    <t>①職種</t>
    <rPh sb="1" eb="3">
      <t>ショクシュ</t>
    </rPh>
    <phoneticPr fontId="36"/>
  </si>
  <si>
    <t>②常勤・非常勤の別</t>
    <rPh sb="1" eb="3">
      <t>ジョウキン</t>
    </rPh>
    <rPh sb="4" eb="7">
      <t>ヒジョウキン</t>
    </rPh>
    <rPh sb="8" eb="9">
      <t>ベツ</t>
    </rPh>
    <phoneticPr fontId="36"/>
  </si>
  <si>
    <t>③補助単価
（月額）</t>
    <rPh sb="1" eb="3">
      <t>ホジョ</t>
    </rPh>
    <rPh sb="3" eb="5">
      <t>タンカ</t>
    </rPh>
    <rPh sb="7" eb="9">
      <t>ゲツガク</t>
    </rPh>
    <phoneticPr fontId="36"/>
  </si>
  <si>
    <t>④常勤職員数</t>
    <rPh sb="1" eb="3">
      <t>ジョウキン</t>
    </rPh>
    <rPh sb="3" eb="5">
      <t>ショクイン</t>
    </rPh>
    <rPh sb="5" eb="6">
      <t>スウ</t>
    </rPh>
    <phoneticPr fontId="36"/>
  </si>
  <si>
    <t>非常勤職員数
（常勤換算）</t>
    <rPh sb="0" eb="3">
      <t>ヒジョウキン</t>
    </rPh>
    <rPh sb="3" eb="5">
      <t>ショクイン</t>
    </rPh>
    <rPh sb="5" eb="6">
      <t>カズ</t>
    </rPh>
    <rPh sb="8" eb="10">
      <t>ジョウキン</t>
    </rPh>
    <rPh sb="10" eb="12">
      <t>カンサン</t>
    </rPh>
    <phoneticPr fontId="36"/>
  </si>
  <si>
    <t>⑧賃金改善実施月数</t>
    <rPh sb="1" eb="3">
      <t>チンギン</t>
    </rPh>
    <rPh sb="3" eb="5">
      <t>カイゼン</t>
    </rPh>
    <rPh sb="5" eb="7">
      <t>ジッシ</t>
    </rPh>
    <rPh sb="7" eb="9">
      <t>ツキスウ</t>
    </rPh>
    <phoneticPr fontId="36"/>
  </si>
  <si>
    <t>⑨補助基準額
（③×④or⑦×⑧）</t>
    <rPh sb="1" eb="3">
      <t>ホジョ</t>
    </rPh>
    <rPh sb="3" eb="5">
      <t>キジュン</t>
    </rPh>
    <rPh sb="5" eb="6">
      <t>ガク</t>
    </rPh>
    <phoneticPr fontId="36"/>
  </si>
  <si>
    <t>⑩賃金改善見込額（令和　年度の総額）</t>
    <rPh sb="1" eb="3">
      <t>チンギン</t>
    </rPh>
    <rPh sb="3" eb="5">
      <t>カイゼン</t>
    </rPh>
    <rPh sb="5" eb="7">
      <t>ミコ</t>
    </rPh>
    <rPh sb="7" eb="8">
      <t>ガク</t>
    </rPh>
    <rPh sb="9" eb="11">
      <t>レイワ</t>
    </rPh>
    <rPh sb="12" eb="14">
      <t>ネンド</t>
    </rPh>
    <rPh sb="15" eb="17">
      <t>ソウガク</t>
    </rPh>
    <phoneticPr fontId="36"/>
  </si>
  <si>
    <t>⑬賃金改善に伴う法定福利費等の事業主負担分の増分</t>
    <phoneticPr fontId="36"/>
  </si>
  <si>
    <t>⑭１月当たりの平均賃金改善見込額</t>
    <rPh sb="2" eb="3">
      <t>ガツ</t>
    </rPh>
    <rPh sb="3" eb="4">
      <t>ア</t>
    </rPh>
    <rPh sb="7" eb="9">
      <t>ヘイキン</t>
    </rPh>
    <rPh sb="9" eb="11">
      <t>チンギン</t>
    </rPh>
    <rPh sb="11" eb="13">
      <t>カイゼン</t>
    </rPh>
    <rPh sb="13" eb="15">
      <t>ミコミ</t>
    </rPh>
    <rPh sb="15" eb="16">
      <t>ガク</t>
    </rPh>
    <phoneticPr fontId="36"/>
  </si>
  <si>
    <t>⑮備考</t>
    <rPh sb="1" eb="3">
      <t>ビコウ</t>
    </rPh>
    <phoneticPr fontId="36"/>
  </si>
  <si>
    <t>⑤１ヶ月当たりの勤務時間数</t>
    <rPh sb="3" eb="4">
      <t>ゲツ</t>
    </rPh>
    <rPh sb="4" eb="5">
      <t>ア</t>
    </rPh>
    <rPh sb="8" eb="10">
      <t>キンム</t>
    </rPh>
    <rPh sb="10" eb="13">
      <t>ジカンスウ</t>
    </rPh>
    <phoneticPr fontId="36"/>
  </si>
  <si>
    <t>⑥就業規則等で定めた常勤の１ヶ月当たりの勤務時間数</t>
    <rPh sb="1" eb="3">
      <t>シュウギョウ</t>
    </rPh>
    <rPh sb="3" eb="5">
      <t>キソク</t>
    </rPh>
    <rPh sb="5" eb="6">
      <t>トウ</t>
    </rPh>
    <rPh sb="7" eb="8">
      <t>サダ</t>
    </rPh>
    <rPh sb="10" eb="12">
      <t>ジョウキン</t>
    </rPh>
    <rPh sb="15" eb="16">
      <t>ゲツ</t>
    </rPh>
    <rPh sb="16" eb="17">
      <t>ア</t>
    </rPh>
    <rPh sb="20" eb="22">
      <t>キンム</t>
    </rPh>
    <rPh sb="22" eb="25">
      <t>ジカンスウ</t>
    </rPh>
    <phoneticPr fontId="36"/>
  </si>
  <si>
    <t>⑦常勤換算値</t>
    <rPh sb="1" eb="3">
      <t>ジョウキン</t>
    </rPh>
    <rPh sb="3" eb="5">
      <t>カンザン</t>
    </rPh>
    <rPh sb="5" eb="6">
      <t>チ</t>
    </rPh>
    <phoneticPr fontId="36"/>
  </si>
  <si>
    <t>⑪基本給又は決まって毎月支払う手当</t>
    <phoneticPr fontId="36"/>
  </si>
  <si>
    <t>⑫その他</t>
    <rPh sb="3" eb="4">
      <t>タ</t>
    </rPh>
    <phoneticPr fontId="36"/>
  </si>
  <si>
    <t>合計</t>
    <rPh sb="0" eb="2">
      <t>ゴウケイ</t>
    </rPh>
    <phoneticPr fontId="36"/>
  </si>
  <si>
    <t>※色のついたセルについて記入をお願いします。</t>
    <rPh sb="1" eb="2">
      <t>イロ</t>
    </rPh>
    <rPh sb="12" eb="14">
      <t>キニュウ</t>
    </rPh>
    <rPh sb="16" eb="17">
      <t>ネガ</t>
    </rPh>
    <phoneticPr fontId="36"/>
  </si>
  <si>
    <t>※放課後児童クラブで勤務する職員のうち、賃金改善を行う者（職種問わず、非常勤を含み、経営に携わる法人の役員を除く。）を記載すること。</t>
    <rPh sb="1" eb="4">
      <t>ホウカゴ</t>
    </rPh>
    <rPh sb="4" eb="6">
      <t>ジドウ</t>
    </rPh>
    <rPh sb="10" eb="12">
      <t>キンム</t>
    </rPh>
    <rPh sb="14" eb="16">
      <t>ショクイン</t>
    </rPh>
    <rPh sb="20" eb="22">
      <t>チンギン</t>
    </rPh>
    <rPh sb="22" eb="24">
      <t>カイゼン</t>
    </rPh>
    <rPh sb="25" eb="26">
      <t>オコナ</t>
    </rPh>
    <rPh sb="27" eb="28">
      <t>シャ</t>
    </rPh>
    <rPh sb="29" eb="31">
      <t>ショクシュ</t>
    </rPh>
    <rPh sb="31" eb="32">
      <t>ト</t>
    </rPh>
    <rPh sb="35" eb="38">
      <t>ヒジョウキン</t>
    </rPh>
    <rPh sb="39" eb="40">
      <t>フク</t>
    </rPh>
    <rPh sb="42" eb="44">
      <t>ケイエイ</t>
    </rPh>
    <rPh sb="45" eb="46">
      <t>タズサ</t>
    </rPh>
    <rPh sb="48" eb="50">
      <t>ホウジン</t>
    </rPh>
    <rPh sb="51" eb="53">
      <t>ヤクイン</t>
    </rPh>
    <rPh sb="54" eb="55">
      <t>ノゾ</t>
    </rPh>
    <rPh sb="59" eb="61">
      <t>キサイ</t>
    </rPh>
    <phoneticPr fontId="36"/>
  </si>
  <si>
    <t>※行が足りない場合は適宜追加すること。</t>
    <rPh sb="1" eb="2">
      <t>ギョウ</t>
    </rPh>
    <rPh sb="3" eb="4">
      <t>タ</t>
    </rPh>
    <rPh sb="7" eb="9">
      <t>バアイ</t>
    </rPh>
    <rPh sb="10" eb="12">
      <t>テキギ</t>
    </rPh>
    <rPh sb="12" eb="14">
      <t>ツイカ</t>
    </rPh>
    <phoneticPr fontId="36"/>
  </si>
  <si>
    <t>ねりっこ学童クラブB　　</t>
    <rPh sb="4" eb="6">
      <t>ガクドウ</t>
    </rPh>
    <phoneticPr fontId="6"/>
  </si>
  <si>
    <t>ねりっこ学童クラブC　</t>
    <rPh sb="4" eb="6">
      <t>ガクドウ</t>
    </rPh>
    <phoneticPr fontId="6"/>
  </si>
  <si>
    <t>再公募校</t>
  </si>
  <si>
    <t xml:space="preserve">      また、残業や土曜日に係る費用についても、積算に含めてください。</t>
    <rPh sb="9" eb="11">
      <t>ザンギョウ</t>
    </rPh>
    <rPh sb="12" eb="14">
      <t>ドヨウ</t>
    </rPh>
    <rPh sb="14" eb="15">
      <t>ヒ</t>
    </rPh>
    <rPh sb="16" eb="17">
      <t>カカ</t>
    </rPh>
    <rPh sb="18" eb="20">
      <t>ヒヨウ</t>
    </rPh>
    <rPh sb="26" eb="28">
      <t>セキサン</t>
    </rPh>
    <rPh sb="29" eb="30">
      <t>フク</t>
    </rPh>
    <phoneticPr fontId="6"/>
  </si>
  <si>
    <t>このシートも非表示とする</t>
    <rPh sb="6" eb="9">
      <t>ヒヒョウジ</t>
    </rPh>
    <phoneticPr fontId="6"/>
  </si>
  <si>
    <t>令和7年度</t>
    <rPh sb="0" eb="2">
      <t>レイワ</t>
    </rPh>
    <rPh sb="3" eb="5">
      <t>ネンド</t>
    </rPh>
    <phoneticPr fontId="6"/>
  </si>
  <si>
    <t>令和8年度</t>
    <rPh sb="0" eb="2">
      <t>レイワ</t>
    </rPh>
    <rPh sb="3" eb="5">
      <t>ネンド</t>
    </rPh>
    <phoneticPr fontId="6"/>
  </si>
  <si>
    <t>令和9年度</t>
    <rPh sb="0" eb="2">
      <t>レイワ</t>
    </rPh>
    <rPh sb="3" eb="5">
      <t>ネンド</t>
    </rPh>
    <phoneticPr fontId="6"/>
  </si>
  <si>
    <t>令和10年度</t>
    <rPh sb="0" eb="2">
      <t>レイワ</t>
    </rPh>
    <rPh sb="4" eb="6">
      <t>ネンド</t>
    </rPh>
    <phoneticPr fontId="6"/>
  </si>
  <si>
    <t>令和11年度</t>
    <rPh sb="0" eb="2">
      <t>レイワ</t>
    </rPh>
    <rPh sb="4" eb="6">
      <t>ネンド</t>
    </rPh>
    <phoneticPr fontId="6"/>
  </si>
  <si>
    <t>運責関連</t>
    <rPh sb="0" eb="1">
      <t>ウン</t>
    </rPh>
    <rPh sb="1" eb="2">
      <t>セキ</t>
    </rPh>
    <rPh sb="2" eb="4">
      <t>カンレン</t>
    </rPh>
    <phoneticPr fontId="6"/>
  </si>
  <si>
    <t>ひろば関連</t>
    <rPh sb="3" eb="5">
      <t>カンレン</t>
    </rPh>
    <phoneticPr fontId="6"/>
  </si>
  <si>
    <t>学童関連</t>
    <rPh sb="0" eb="2">
      <t>ガクドウ</t>
    </rPh>
    <rPh sb="2" eb="4">
      <t>カンレン</t>
    </rPh>
    <phoneticPr fontId="6"/>
  </si>
  <si>
    <t>常勤職員俸給</t>
    <rPh sb="0" eb="2">
      <t>ジョウキン</t>
    </rPh>
    <rPh sb="2" eb="4">
      <t>ショクイン</t>
    </rPh>
    <rPh sb="4" eb="6">
      <t>ホウキュウ</t>
    </rPh>
    <phoneticPr fontId="1"/>
  </si>
  <si>
    <t>常勤職員諸手当</t>
    <rPh sb="0" eb="2">
      <t>ジョウキン</t>
    </rPh>
    <rPh sb="2" eb="4">
      <t>ショクイン</t>
    </rPh>
    <rPh sb="4" eb="7">
      <t>ショテアテ</t>
    </rPh>
    <phoneticPr fontId="1"/>
  </si>
  <si>
    <t>常勤職員法定福利費</t>
    <rPh sb="0" eb="2">
      <t>ジョウキン</t>
    </rPh>
    <rPh sb="2" eb="4">
      <t>ショクイン</t>
    </rPh>
    <rPh sb="4" eb="6">
      <t>ホウテイ</t>
    </rPh>
    <rPh sb="6" eb="8">
      <t>フクリ</t>
    </rPh>
    <rPh sb="8" eb="9">
      <t>ヒ</t>
    </rPh>
    <phoneticPr fontId="1"/>
  </si>
  <si>
    <t>休暇対応者給与</t>
    <rPh sb="0" eb="2">
      <t>キュウカ</t>
    </rPh>
    <rPh sb="2" eb="4">
      <t>タイオウ</t>
    </rPh>
    <rPh sb="4" eb="5">
      <t>シャ</t>
    </rPh>
    <rPh sb="5" eb="7">
      <t>キュウヨ</t>
    </rPh>
    <phoneticPr fontId="1"/>
  </si>
  <si>
    <t>非常勤･臨時職員給与</t>
    <rPh sb="0" eb="3">
      <t>ヒジョウキン</t>
    </rPh>
    <rPh sb="4" eb="6">
      <t>リンジ</t>
    </rPh>
    <rPh sb="6" eb="8">
      <t>ショクイン</t>
    </rPh>
    <rPh sb="8" eb="10">
      <t>キュウヨ</t>
    </rPh>
    <phoneticPr fontId="1"/>
  </si>
  <si>
    <t>その他(退職積立金)</t>
    <rPh sb="2" eb="3">
      <t>タ</t>
    </rPh>
    <rPh sb="4" eb="6">
      <t>タイショク</t>
    </rPh>
    <rPh sb="6" eb="8">
      <t>ツミタテ</t>
    </rPh>
    <rPh sb="8" eb="9">
      <t>キン</t>
    </rPh>
    <phoneticPr fontId="1"/>
  </si>
  <si>
    <t>処遇改善</t>
    <rPh sb="0" eb="4">
      <t>ショグウカイゼン</t>
    </rPh>
    <phoneticPr fontId="1"/>
  </si>
  <si>
    <t>賄費(①)</t>
    <rPh sb="0" eb="1">
      <t>マカナイ</t>
    </rPh>
    <rPh sb="1" eb="2">
      <t>ヒ</t>
    </rPh>
    <phoneticPr fontId="1"/>
  </si>
  <si>
    <t>事務費(②)</t>
    <rPh sb="0" eb="3">
      <t>ジムヒ</t>
    </rPh>
    <phoneticPr fontId="1"/>
  </si>
  <si>
    <t>児童経費(②)</t>
    <rPh sb="0" eb="2">
      <t>ジドウ</t>
    </rPh>
    <rPh sb="2" eb="4">
      <t>ケイヒ</t>
    </rPh>
    <phoneticPr fontId="1"/>
  </si>
  <si>
    <t>館外行事経費(②)</t>
    <rPh sb="0" eb="2">
      <t>カンガイ</t>
    </rPh>
    <rPh sb="2" eb="4">
      <t>ギョウジ</t>
    </rPh>
    <rPh sb="4" eb="6">
      <t>ケイヒ</t>
    </rPh>
    <phoneticPr fontId="1"/>
  </si>
  <si>
    <t>保険料(②)</t>
    <rPh sb="0" eb="3">
      <t>ホケンリョウ</t>
    </rPh>
    <phoneticPr fontId="1"/>
  </si>
  <si>
    <t>講師謝礼金(②)</t>
    <rPh sb="0" eb="2">
      <t>コウシ</t>
    </rPh>
    <rPh sb="2" eb="5">
      <t>シャレイキン</t>
    </rPh>
    <phoneticPr fontId="1"/>
  </si>
  <si>
    <t>障害巡回指導謝礼金(②)</t>
    <rPh sb="0" eb="2">
      <t>ショウガイ</t>
    </rPh>
    <rPh sb="2" eb="4">
      <t>ジュンカイ</t>
    </rPh>
    <rPh sb="4" eb="6">
      <t>シドウ</t>
    </rPh>
    <rPh sb="6" eb="9">
      <t>シャレイキン</t>
    </rPh>
    <phoneticPr fontId="1"/>
  </si>
  <si>
    <t>にこにこ事業経費(②)</t>
    <rPh sb="4" eb="6">
      <t>ジギョウ</t>
    </rPh>
    <rPh sb="6" eb="8">
      <t>ケイヒ</t>
    </rPh>
    <phoneticPr fontId="1"/>
  </si>
  <si>
    <t>法人事務費(②)</t>
    <rPh sb="0" eb="2">
      <t>ホウジン</t>
    </rPh>
    <rPh sb="2" eb="5">
      <t>ジムヒ</t>
    </rPh>
    <phoneticPr fontId="1"/>
  </si>
  <si>
    <t>その他(②)</t>
    <rPh sb="2" eb="3">
      <t>タ</t>
    </rPh>
    <phoneticPr fontId="1"/>
  </si>
  <si>
    <t>合計（税抜）</t>
    <rPh sb="0" eb="2">
      <t>ゴウケイ</t>
    </rPh>
    <rPh sb="3" eb="4">
      <t>ゼイ</t>
    </rPh>
    <rPh sb="4" eb="5">
      <t>ヌ</t>
    </rPh>
    <phoneticPr fontId="6"/>
  </si>
  <si>
    <t>課税対象額</t>
    <rPh sb="0" eb="2">
      <t>カゼイ</t>
    </rPh>
    <rPh sb="2" eb="4">
      <t>タイショウ</t>
    </rPh>
    <rPh sb="4" eb="5">
      <t>ガク</t>
    </rPh>
    <phoneticPr fontId="6"/>
  </si>
  <si>
    <t>合計（税込）</t>
    <rPh sb="0" eb="2">
      <t>ゴウケイ</t>
    </rPh>
    <rPh sb="3" eb="5">
      <t>ゼイコ</t>
    </rPh>
    <phoneticPr fontId="6"/>
  </si>
  <si>
    <t>行追加</t>
    <rPh sb="0" eb="1">
      <t>ギョウ</t>
    </rPh>
    <rPh sb="1" eb="3">
      <t>ツイカ</t>
    </rPh>
    <phoneticPr fontId="6"/>
  </si>
  <si>
    <t>B55</t>
    <phoneticPr fontId="6"/>
  </si>
  <si>
    <t>B64</t>
    <phoneticPr fontId="6"/>
  </si>
  <si>
    <t>規定値</t>
    <rPh sb="0" eb="3">
      <t>キテイチ</t>
    </rPh>
    <phoneticPr fontId="6"/>
  </si>
  <si>
    <r>
      <rPr>
        <b/>
        <sz val="16"/>
        <rFont val="ＭＳ Ｐゴシック"/>
        <family val="3"/>
        <charset val="128"/>
      </rPr>
      <t>【記入例】</t>
    </r>
    <r>
      <rPr>
        <sz val="16"/>
        <rFont val="ＭＳ Ｐゴシック"/>
        <family val="3"/>
        <charset val="128"/>
      </rPr>
      <t>　令和８年度　運営責任者人件費・ねりっこひろば経費　</t>
    </r>
    <r>
      <rPr>
        <sz val="11"/>
        <rFont val="ＭＳ Ｐゴシック"/>
        <family val="3"/>
        <charset val="128"/>
      </rPr>
      <t>（消費税課税対象）</t>
    </r>
    <rPh sb="1" eb="3">
      <t>キニュウ</t>
    </rPh>
    <rPh sb="3" eb="4">
      <t>レイ</t>
    </rPh>
    <rPh sb="6" eb="7">
      <t>レイ</t>
    </rPh>
    <rPh sb="7" eb="8">
      <t>カズ</t>
    </rPh>
    <rPh sb="9" eb="11">
      <t>ネンド</t>
    </rPh>
    <rPh sb="11" eb="13">
      <t>ヘイネンド</t>
    </rPh>
    <rPh sb="12" eb="14">
      <t>ウンエイ</t>
    </rPh>
    <rPh sb="14" eb="17">
      <t>セキニンシャ</t>
    </rPh>
    <rPh sb="17" eb="20">
      <t>ジンケンヒ</t>
    </rPh>
    <rPh sb="28" eb="30">
      <t>ケイヒ</t>
    </rPh>
    <rPh sb="32" eb="35">
      <t>ショウヒゼイ</t>
    </rPh>
    <rPh sb="35" eb="37">
      <t>カゼイ</t>
    </rPh>
    <rPh sb="37" eb="39">
      <t>タイショウ</t>
    </rPh>
    <phoneticPr fontId="9"/>
  </si>
  <si>
    <t>（令和8年度）</t>
    <rPh sb="1" eb="3">
      <t>レイワ</t>
    </rPh>
    <rPh sb="4" eb="6">
      <t>ネンド</t>
    </rPh>
    <phoneticPr fontId="36"/>
  </si>
  <si>
    <t>ねりっこ学童クラブD</t>
    <rPh sb="4" eb="6">
      <t>ガクドウ</t>
    </rPh>
    <phoneticPr fontId="6"/>
  </si>
  <si>
    <t>学童クラブ副主任</t>
    <rPh sb="0" eb="2">
      <t>ガクドウ</t>
    </rPh>
    <rPh sb="5" eb="8">
      <t>フクシュニン</t>
    </rPh>
    <phoneticPr fontId="9"/>
  </si>
</sst>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Red]#,##0"/>
    <numFmt numFmtId="177" formatCode="#,##0&quot;円&quot;\)"/>
    <numFmt numFmtId="178" formatCode="#,##0&quot;円&quot;"/>
    <numFmt numFmtId="179" formatCode="&quot;令和 &quot;#,##0&quot; 年度&quot;"/>
    <numFmt numFmtId="180" formatCode="\(0.0%\)"/>
    <numFmt numFmtId="181" formatCode="0.0&quot;時間&quot;\ "/>
    <numFmt numFmtId="182" formatCode="#,##0&quot;円&quot;;[Red]\-#,##0"/>
    <numFmt numFmtId="183" formatCode="0.0&quot;人&quot;\ "/>
    <numFmt numFmtId="184" formatCode="#,##0&quot;月&quot;;[Red]\-#,##0"/>
  </numFmts>
  <fonts count="51">
    <font>
      <sz val="10"/>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6"/>
      <name val="ＭＳ 明朝"/>
      <family val="1"/>
      <charset val="128"/>
    </font>
    <font>
      <sz val="11"/>
      <name val="ＭＳ ゴシック"/>
      <family val="3"/>
      <charset val="128"/>
    </font>
    <font>
      <sz val="11"/>
      <name val="ＭＳ Ｐ明朝"/>
      <family val="1"/>
      <charset val="128"/>
    </font>
    <font>
      <sz val="6"/>
      <name val="Osaka"/>
      <family val="3"/>
      <charset val="128"/>
    </font>
    <font>
      <b/>
      <sz val="11"/>
      <color rgb="FFFF0000"/>
      <name val="ＭＳ Ｐ明朝"/>
      <family val="1"/>
      <charset val="128"/>
    </font>
    <font>
      <sz val="10"/>
      <color indexed="10"/>
      <name val="ＭＳ ゴシック"/>
      <family val="3"/>
      <charset val="128"/>
    </font>
    <font>
      <sz val="12"/>
      <name val="ＭＳ ゴシック"/>
      <family val="3"/>
      <charset val="128"/>
    </font>
    <font>
      <b/>
      <sz val="11"/>
      <name val="ＭＳ ゴシック"/>
      <family val="3"/>
      <charset val="128"/>
    </font>
    <font>
      <b/>
      <sz val="12"/>
      <name val="ＭＳ ゴシック"/>
      <family val="3"/>
      <charset val="128"/>
    </font>
    <font>
      <b/>
      <sz val="10"/>
      <name val="ＭＳ ゴシック"/>
      <family val="3"/>
      <charset val="128"/>
    </font>
    <font>
      <b/>
      <sz val="13"/>
      <name val="ＭＳ ゴシック"/>
      <family val="3"/>
      <charset val="128"/>
    </font>
    <font>
      <sz val="11"/>
      <name val="ＭＳ 明朝"/>
      <family val="1"/>
      <charset val="128"/>
    </font>
    <font>
      <sz val="14"/>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rgb="FFFF0000"/>
      <name val="ＭＳ ゴシック"/>
      <family val="3"/>
      <charset val="128"/>
    </font>
    <font>
      <sz val="10"/>
      <color theme="1"/>
      <name val="ＭＳ ゴシック"/>
      <family val="3"/>
      <charset val="128"/>
    </font>
    <font>
      <sz val="14"/>
      <name val="ＭＳ ゴシック"/>
      <family val="3"/>
      <charset val="128"/>
    </font>
    <font>
      <sz val="16"/>
      <name val="ＭＳ Ｐゴシック"/>
      <family val="3"/>
      <charset val="128"/>
    </font>
    <font>
      <sz val="16"/>
      <name val="ＭＳ ゴシック"/>
      <family val="3"/>
      <charset val="128"/>
    </font>
    <font>
      <sz val="12"/>
      <name val="ＭＳ 明朝"/>
      <family val="1"/>
      <charset val="128"/>
    </font>
    <font>
      <b/>
      <sz val="12"/>
      <name val="ＭＳ 明朝"/>
      <family val="1"/>
      <charset val="128"/>
    </font>
    <font>
      <b/>
      <sz val="14"/>
      <name val="ＭＳ 明朝"/>
      <family val="1"/>
      <charset val="128"/>
    </font>
    <font>
      <sz val="11"/>
      <name val="ＭＳ Ｐゴシック"/>
      <family val="3"/>
      <charset val="128"/>
    </font>
    <font>
      <sz val="9"/>
      <name val="ＭＳ ゴシック"/>
      <family val="3"/>
      <charset val="128"/>
    </font>
    <font>
      <b/>
      <sz val="16"/>
      <name val="ＭＳ Ｐゴシック"/>
      <family val="3"/>
      <charset val="128"/>
    </font>
    <font>
      <sz val="10"/>
      <color rgb="FFFF0000"/>
      <name val="ＭＳ ゴシック"/>
      <family val="3"/>
      <charset val="128"/>
    </font>
    <font>
      <b/>
      <sz val="12"/>
      <color theme="1"/>
      <name val="ＭＳ 明朝"/>
      <family val="1"/>
      <charset val="128"/>
    </font>
    <font>
      <sz val="6"/>
      <name val="ＭＳ Ｐゴシック"/>
      <family val="2"/>
      <charset val="128"/>
      <scheme val="minor"/>
    </font>
    <font>
      <sz val="11"/>
      <color theme="1"/>
      <name val="HGｺﾞｼｯｸM"/>
      <family val="3"/>
      <charset val="128"/>
    </font>
    <font>
      <b/>
      <sz val="14"/>
      <color theme="1"/>
      <name val="HGｺﾞｼｯｸM"/>
      <family val="3"/>
      <charset val="128"/>
    </font>
    <font>
      <b/>
      <sz val="9"/>
      <name val="ＭＳ ゴシック"/>
      <family val="3"/>
      <charset val="128"/>
    </font>
    <font>
      <sz val="11"/>
      <color theme="1"/>
      <name val="ＭＳ 明朝"/>
      <family val="1"/>
      <charset val="128"/>
    </font>
    <font>
      <sz val="14"/>
      <name val="ＭＳ 明朝"/>
      <family val="1"/>
      <charset val="128"/>
    </font>
    <font>
      <b/>
      <sz val="14"/>
      <color rgb="FFFF0000"/>
      <name val="ＭＳ ゴシック"/>
      <family val="3"/>
      <charset val="128"/>
    </font>
    <font>
      <sz val="11"/>
      <color theme="0"/>
      <name val="ＭＳ ゴシック"/>
      <family val="3"/>
      <charset val="128"/>
    </font>
    <font>
      <b/>
      <sz val="11"/>
      <color theme="1"/>
      <name val="HGｺﾞｼｯｸM"/>
      <family val="3"/>
      <charset val="128"/>
    </font>
    <font>
      <sz val="12"/>
      <color theme="1"/>
      <name val="ＤＦ特太ゴシック体"/>
      <family val="3"/>
      <charset val="128"/>
    </font>
    <font>
      <b/>
      <sz val="9"/>
      <color indexed="81"/>
      <name val="MS P ゴシック"/>
      <family val="3"/>
      <charset val="128"/>
    </font>
    <font>
      <sz val="20"/>
      <color theme="1"/>
      <name val="ＤＦ特太ゴシック体"/>
      <family val="3"/>
      <charset val="128"/>
    </font>
    <font>
      <b/>
      <sz val="10"/>
      <color theme="1"/>
      <name val="HGｺﾞｼｯｸM"/>
      <family val="3"/>
      <charset val="128"/>
    </font>
    <font>
      <b/>
      <sz val="8"/>
      <color theme="1"/>
      <name val="HGｺﾞｼｯｸM"/>
      <family val="3"/>
      <charset val="128"/>
    </font>
    <font>
      <sz val="10"/>
      <name val="ＭＳ 明朝"/>
      <family val="1"/>
      <charset val="128"/>
    </font>
  </fonts>
  <fills count="15">
    <fill>
      <patternFill patternType="none"/>
    </fill>
    <fill>
      <patternFill patternType="gray125"/>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CCFFCC"/>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rgb="FF92D050"/>
        <bgColor indexed="64"/>
      </patternFill>
    </fill>
  </fills>
  <borders count="119">
    <border>
      <left/>
      <right/>
      <top/>
      <bottom/>
      <diagonal/>
    </border>
    <border>
      <left/>
      <right style="medium">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diagonalDown="1">
      <left/>
      <right/>
      <top style="thin">
        <color indexed="64"/>
      </top>
      <bottom style="hair">
        <color indexed="64"/>
      </bottom>
      <diagonal style="thin">
        <color indexed="64"/>
      </diagonal>
    </border>
    <border>
      <left/>
      <right style="medium">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diagonal/>
    </border>
    <border>
      <left/>
      <right style="medium">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bottom style="medium">
        <color indexed="64"/>
      </bottom>
      <diagonal/>
    </border>
    <border>
      <left/>
      <right style="medium">
        <color indexed="64"/>
      </right>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medium">
        <color indexed="64"/>
      </right>
      <top/>
      <bottom/>
      <diagonal/>
    </border>
    <border diagonalDown="1">
      <left style="thin">
        <color indexed="64"/>
      </left>
      <right style="thin">
        <color indexed="64"/>
      </right>
      <top style="hair">
        <color indexed="64"/>
      </top>
      <bottom style="thin">
        <color indexed="64"/>
      </bottom>
      <diagonal style="thin">
        <color indexed="64"/>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style="thin">
        <color indexed="64"/>
      </right>
      <top style="thin">
        <color indexed="64"/>
      </top>
      <bottom style="hair">
        <color indexed="64"/>
      </bottom>
      <diagonal style="thin">
        <color indexed="64"/>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medium">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11">
    <xf numFmtId="0" fontId="0"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38" fontId="50" fillId="0" borderId="0" applyFont="0" applyFill="0" applyBorder="0" applyAlignment="0" applyProtection="0">
      <alignment vertical="center"/>
    </xf>
  </cellStyleXfs>
  <cellXfs count="582">
    <xf numFmtId="0" fontId="0" fillId="0" borderId="0" xfId="0"/>
    <xf numFmtId="176" fontId="5" fillId="0" borderId="0" xfId="0" applyNumberFormat="1" applyFont="1" applyAlignment="1">
      <alignment vertical="center"/>
    </xf>
    <xf numFmtId="176" fontId="5" fillId="0" borderId="0" xfId="0" applyNumberFormat="1" applyFont="1" applyAlignment="1">
      <alignment vertical="center" shrinkToFit="1"/>
    </xf>
    <xf numFmtId="176" fontId="5" fillId="0" borderId="0" xfId="0" applyNumberFormat="1" applyFont="1" applyAlignment="1">
      <alignment horizontal="left" vertical="center" shrinkToFit="1"/>
    </xf>
    <xf numFmtId="176" fontId="7" fillId="0" borderId="0" xfId="0" applyNumberFormat="1" applyFont="1" applyAlignment="1">
      <alignment vertical="center"/>
    </xf>
    <xf numFmtId="176" fontId="7" fillId="0" borderId="0" xfId="0" applyNumberFormat="1" applyFont="1" applyAlignment="1">
      <alignment vertical="center" shrinkToFit="1"/>
    </xf>
    <xf numFmtId="176" fontId="7" fillId="0" borderId="0" xfId="0" applyNumberFormat="1" applyFont="1" applyAlignment="1">
      <alignment horizontal="left" vertical="center" shrinkToFit="1"/>
    </xf>
    <xf numFmtId="176" fontId="7" fillId="0" borderId="5" xfId="0" applyNumberFormat="1" applyFont="1" applyBorder="1" applyAlignment="1">
      <alignment vertical="center" shrinkToFit="1"/>
    </xf>
    <xf numFmtId="176" fontId="7" fillId="0" borderId="10" xfId="0" applyNumberFormat="1" applyFont="1" applyBorder="1" applyAlignment="1">
      <alignment vertical="center" shrinkToFit="1"/>
    </xf>
    <xf numFmtId="176" fontId="5" fillId="0" borderId="11" xfId="0" applyNumberFormat="1" applyFont="1" applyBorder="1" applyAlignment="1">
      <alignment horizontal="right" vertical="center" shrinkToFit="1"/>
    </xf>
    <xf numFmtId="176" fontId="7" fillId="0" borderId="10" xfId="0" applyNumberFormat="1" applyFont="1" applyBorder="1" applyAlignment="1">
      <alignment horizontal="left" vertical="center" shrinkToFit="1"/>
    </xf>
    <xf numFmtId="176" fontId="5" fillId="0" borderId="9" xfId="0" applyNumberFormat="1" applyFont="1" applyBorder="1" applyAlignment="1">
      <alignment horizontal="right" vertical="center" shrinkToFit="1"/>
    </xf>
    <xf numFmtId="176" fontId="5" fillId="0" borderId="8" xfId="0" applyNumberFormat="1" applyFont="1" applyBorder="1" applyAlignment="1">
      <alignment horizontal="right" vertical="center" shrinkToFit="1"/>
    </xf>
    <xf numFmtId="176" fontId="5" fillId="0" borderId="17" xfId="0" applyNumberFormat="1" applyFont="1" applyBorder="1" applyAlignment="1">
      <alignment horizontal="right" vertical="center" shrinkToFit="1"/>
    </xf>
    <xf numFmtId="176" fontId="5" fillId="0" borderId="10" xfId="0" applyNumberFormat="1" applyFont="1" applyBorder="1" applyAlignment="1">
      <alignment vertical="center"/>
    </xf>
    <xf numFmtId="176" fontId="5" fillId="0" borderId="25" xfId="0" applyNumberFormat="1" applyFont="1" applyBorder="1" applyAlignment="1">
      <alignment vertical="center"/>
    </xf>
    <xf numFmtId="176" fontId="5" fillId="0" borderId="28" xfId="0" applyNumberFormat="1" applyFont="1" applyBorder="1" applyAlignment="1">
      <alignment horizontal="right" vertical="center" shrinkToFit="1"/>
    </xf>
    <xf numFmtId="176" fontId="5" fillId="0" borderId="29" xfId="0" applyNumberFormat="1" applyFont="1" applyBorder="1" applyAlignment="1">
      <alignment horizontal="right" vertical="center" shrinkToFit="1"/>
    </xf>
    <xf numFmtId="176" fontId="7" fillId="0" borderId="30" xfId="0" applyNumberFormat="1" applyFont="1" applyBorder="1" applyAlignment="1">
      <alignment shrinkToFit="1"/>
    </xf>
    <xf numFmtId="176" fontId="7" fillId="0" borderId="31" xfId="0" applyNumberFormat="1" applyFont="1" applyBorder="1" applyAlignment="1">
      <alignment horizontal="left" vertical="center" shrinkToFit="1"/>
    </xf>
    <xf numFmtId="176" fontId="5" fillId="0" borderId="6" xfId="0" applyNumberFormat="1" applyFont="1" applyBorder="1" applyAlignment="1">
      <alignment vertical="center" shrinkToFit="1"/>
    </xf>
    <xf numFmtId="176" fontId="12" fillId="0" borderId="31" xfId="0" applyNumberFormat="1" applyFont="1" applyBorder="1" applyAlignment="1">
      <alignment horizontal="left" vertical="center" shrinkToFit="1"/>
    </xf>
    <xf numFmtId="176" fontId="13" fillId="0" borderId="19" xfId="0" applyNumberFormat="1" applyFont="1" applyBorder="1" applyAlignment="1">
      <alignment vertical="center" shrinkToFit="1"/>
    </xf>
    <xf numFmtId="176" fontId="7" fillId="0" borderId="33" xfId="0" applyNumberFormat="1" applyFont="1" applyBorder="1" applyAlignment="1">
      <alignment vertical="center" shrinkToFit="1"/>
    </xf>
    <xf numFmtId="176" fontId="7" fillId="0" borderId="34" xfId="0" applyNumberFormat="1" applyFont="1" applyBorder="1" applyAlignment="1">
      <alignment vertical="center" shrinkToFit="1"/>
    </xf>
    <xf numFmtId="176" fontId="7" fillId="0" borderId="35" xfId="0" applyNumberFormat="1" applyFont="1" applyBorder="1" applyAlignment="1">
      <alignment vertical="center" shrinkToFit="1"/>
    </xf>
    <xf numFmtId="176" fontId="5" fillId="0" borderId="33" xfId="0" applyNumberFormat="1" applyFont="1" applyBorder="1" applyAlignment="1">
      <alignment vertical="center" shrinkToFit="1"/>
    </xf>
    <xf numFmtId="176" fontId="5" fillId="0" borderId="34" xfId="0" applyNumberFormat="1" applyFont="1" applyBorder="1" applyAlignment="1">
      <alignment vertical="center" shrinkToFit="1"/>
    </xf>
    <xf numFmtId="176" fontId="5" fillId="0" borderId="35" xfId="0" applyNumberFormat="1" applyFont="1" applyBorder="1" applyAlignment="1">
      <alignment vertical="center" shrinkToFit="1"/>
    </xf>
    <xf numFmtId="176" fontId="5" fillId="0" borderId="35" xfId="0" applyNumberFormat="1" applyFont="1" applyBorder="1" applyAlignment="1">
      <alignment horizontal="right" vertical="center" shrinkToFit="1"/>
    </xf>
    <xf numFmtId="176" fontId="5" fillId="0" borderId="0" xfId="0" applyNumberFormat="1" applyFont="1" applyAlignment="1">
      <alignment horizontal="right" vertical="center"/>
    </xf>
    <xf numFmtId="176" fontId="7" fillId="0" borderId="13" xfId="0" applyNumberFormat="1" applyFont="1" applyBorder="1" applyAlignment="1">
      <alignment vertical="center" shrinkToFit="1"/>
    </xf>
    <xf numFmtId="176" fontId="7" fillId="0" borderId="14" xfId="0" applyNumberFormat="1" applyFont="1" applyBorder="1" applyAlignment="1">
      <alignment vertical="center" shrinkToFit="1"/>
    </xf>
    <xf numFmtId="176" fontId="7" fillId="0" borderId="15" xfId="0" applyNumberFormat="1" applyFont="1" applyBorder="1" applyAlignment="1">
      <alignment vertical="center" shrinkToFit="1"/>
    </xf>
    <xf numFmtId="176" fontId="13" fillId="0" borderId="17" xfId="0" applyNumberFormat="1" applyFont="1" applyBorder="1" applyAlignment="1">
      <alignment horizontal="right" vertical="center" shrinkToFit="1"/>
    </xf>
    <xf numFmtId="176" fontId="15" fillId="0" borderId="17" xfId="0" applyNumberFormat="1" applyFont="1" applyBorder="1" applyAlignment="1">
      <alignment horizontal="left" vertical="center" shrinkToFit="1"/>
    </xf>
    <xf numFmtId="177" fontId="5" fillId="0" borderId="39" xfId="0" applyNumberFormat="1" applyFont="1" applyBorder="1" applyAlignment="1">
      <alignment vertical="center"/>
    </xf>
    <xf numFmtId="176" fontId="5" fillId="0" borderId="40" xfId="0" applyNumberFormat="1" applyFont="1" applyBorder="1" applyAlignment="1">
      <alignment horizontal="center" vertical="center" shrinkToFit="1"/>
    </xf>
    <xf numFmtId="176" fontId="5" fillId="0" borderId="41" xfId="0" applyNumberFormat="1" applyFont="1" applyBorder="1" applyAlignment="1">
      <alignment horizontal="right" vertical="center" shrinkToFit="1"/>
    </xf>
    <xf numFmtId="176" fontId="5" fillId="0" borderId="42" xfId="0" applyNumberFormat="1" applyFont="1" applyBorder="1" applyAlignment="1">
      <alignment horizontal="right" vertical="center" shrinkToFit="1"/>
    </xf>
    <xf numFmtId="176" fontId="5" fillId="0" borderId="43" xfId="0" applyNumberFormat="1" applyFont="1" applyBorder="1" applyAlignment="1">
      <alignment horizontal="right" vertical="center" shrinkToFit="1"/>
    </xf>
    <xf numFmtId="176" fontId="5" fillId="0" borderId="39" xfId="0" applyNumberFormat="1" applyFont="1" applyBorder="1" applyAlignment="1">
      <alignment vertical="center" shrinkToFit="1"/>
    </xf>
    <xf numFmtId="176" fontId="5" fillId="0" borderId="7" xfId="0" applyNumberFormat="1" applyFont="1" applyBorder="1" applyAlignment="1">
      <alignment horizontal="center" vertical="center" shrinkToFit="1"/>
    </xf>
    <xf numFmtId="176" fontId="7" fillId="0" borderId="13" xfId="0" applyNumberFormat="1" applyFont="1" applyBorder="1" applyAlignment="1">
      <alignment vertical="center"/>
    </xf>
    <xf numFmtId="176" fontId="7" fillId="0" borderId="14" xfId="0" applyNumberFormat="1" applyFont="1" applyBorder="1" applyAlignment="1">
      <alignment vertical="center"/>
    </xf>
    <xf numFmtId="176" fontId="5" fillId="0" borderId="26" xfId="0" applyNumberFormat="1" applyFont="1" applyBorder="1" applyAlignment="1">
      <alignment vertical="center" shrinkToFit="1"/>
    </xf>
    <xf numFmtId="176" fontId="5" fillId="0" borderId="27" xfId="0" applyNumberFormat="1" applyFont="1" applyBorder="1" applyAlignment="1">
      <alignment vertical="center" shrinkToFit="1"/>
    </xf>
    <xf numFmtId="176" fontId="5" fillId="0" borderId="28" xfId="0" applyNumberFormat="1" applyFont="1" applyBorder="1" applyAlignment="1">
      <alignment vertical="center" shrinkToFit="1"/>
    </xf>
    <xf numFmtId="176" fontId="5" fillId="0" borderId="6" xfId="0" applyNumberFormat="1" applyFont="1" applyBorder="1" applyAlignment="1">
      <alignment vertical="center" wrapText="1"/>
    </xf>
    <xf numFmtId="176" fontId="5" fillId="0" borderId="7" xfId="0" applyNumberFormat="1" applyFont="1" applyBorder="1" applyAlignment="1">
      <alignment horizontal="right" vertical="center" wrapText="1"/>
    </xf>
    <xf numFmtId="176" fontId="5" fillId="0" borderId="7" xfId="0" applyNumberFormat="1" applyFont="1" applyBorder="1" applyAlignment="1">
      <alignment vertical="center"/>
    </xf>
    <xf numFmtId="176" fontId="5" fillId="0" borderId="7" xfId="0" applyNumberFormat="1" applyFont="1" applyBorder="1" applyAlignment="1">
      <alignment vertical="center" shrinkToFit="1"/>
    </xf>
    <xf numFmtId="176" fontId="5" fillId="0" borderId="8" xfId="0" applyNumberFormat="1" applyFont="1" applyBorder="1" applyAlignment="1">
      <alignment vertical="center" shrinkToFit="1"/>
    </xf>
    <xf numFmtId="176" fontId="13" fillId="0" borderId="32" xfId="0" applyNumberFormat="1" applyFont="1" applyBorder="1" applyAlignment="1">
      <alignment horizontal="right" vertical="center" shrinkToFit="1"/>
    </xf>
    <xf numFmtId="176" fontId="15" fillId="0" borderId="45" xfId="0" applyNumberFormat="1" applyFont="1" applyBorder="1" applyAlignment="1">
      <alignment horizontal="left" vertical="center" shrinkToFit="1"/>
    </xf>
    <xf numFmtId="176" fontId="5" fillId="0" borderId="27" xfId="0" applyNumberFormat="1" applyFont="1" applyBorder="1" applyAlignment="1">
      <alignment vertical="center"/>
    </xf>
    <xf numFmtId="176" fontId="5" fillId="0" borderId="40" xfId="0" applyNumberFormat="1" applyFont="1" applyBorder="1" applyAlignment="1">
      <alignment vertical="center" shrinkToFit="1"/>
    </xf>
    <xf numFmtId="176" fontId="5" fillId="0" borderId="41" xfId="0" applyNumberFormat="1" applyFont="1" applyBorder="1" applyAlignment="1">
      <alignment vertical="center" shrinkToFit="1"/>
    </xf>
    <xf numFmtId="176" fontId="5" fillId="0" borderId="37" xfId="0" applyNumberFormat="1" applyFont="1" applyBorder="1" applyAlignment="1">
      <alignment vertical="center" shrinkToFit="1"/>
    </xf>
    <xf numFmtId="176" fontId="15" fillId="0" borderId="17" xfId="0" applyNumberFormat="1" applyFont="1" applyBorder="1" applyAlignment="1">
      <alignment horizontal="right" vertical="center" shrinkToFit="1"/>
    </xf>
    <xf numFmtId="176" fontId="15" fillId="0" borderId="17" xfId="0" applyNumberFormat="1" applyFont="1" applyBorder="1" applyAlignment="1">
      <alignment vertical="center" shrinkToFit="1"/>
    </xf>
    <xf numFmtId="176" fontId="5" fillId="0" borderId="0" xfId="0" applyNumberFormat="1" applyFont="1" applyAlignment="1">
      <alignment horizontal="center" vertical="center"/>
    </xf>
    <xf numFmtId="176" fontId="7" fillId="0" borderId="19" xfId="0" applyNumberFormat="1" applyFont="1" applyBorder="1" applyAlignment="1">
      <alignment horizontal="center" vertical="center" wrapText="1" shrinkToFit="1"/>
    </xf>
    <xf numFmtId="176" fontId="7" fillId="0" borderId="20" xfId="0" applyNumberFormat="1" applyFont="1" applyBorder="1" applyAlignment="1">
      <alignment vertical="center" shrinkToFit="1"/>
    </xf>
    <xf numFmtId="176" fontId="5" fillId="0" borderId="31" xfId="0" applyNumberFormat="1" applyFont="1" applyBorder="1" applyAlignment="1">
      <alignment vertical="center"/>
    </xf>
    <xf numFmtId="176" fontId="5" fillId="0" borderId="51" xfId="0" applyNumberFormat="1" applyFont="1" applyBorder="1" applyAlignment="1">
      <alignment vertical="center" shrinkToFit="1"/>
    </xf>
    <xf numFmtId="176" fontId="5" fillId="2" borderId="35" xfId="0" applyNumberFormat="1" applyFont="1" applyFill="1" applyBorder="1" applyAlignment="1">
      <alignment horizontal="right" vertical="center" shrinkToFit="1"/>
    </xf>
    <xf numFmtId="176" fontId="13" fillId="0" borderId="24" xfId="0" applyNumberFormat="1" applyFont="1" applyBorder="1" applyAlignment="1">
      <alignment vertical="center" shrinkToFit="1"/>
    </xf>
    <xf numFmtId="176" fontId="15" fillId="0" borderId="12" xfId="0" applyNumberFormat="1" applyFont="1" applyBorder="1" applyAlignment="1">
      <alignment vertical="center" shrinkToFit="1"/>
    </xf>
    <xf numFmtId="176" fontId="7" fillId="0" borderId="39" xfId="0" applyNumberFormat="1" applyFont="1" applyBorder="1" applyAlignment="1">
      <alignment vertical="center" shrinkToFit="1"/>
    </xf>
    <xf numFmtId="176" fontId="5" fillId="0" borderId="53" xfId="0" applyNumberFormat="1" applyFont="1" applyBorder="1" applyAlignment="1">
      <alignment horizontal="right" vertical="center" shrinkToFit="1"/>
    </xf>
    <xf numFmtId="176" fontId="5" fillId="0" borderId="0" xfId="0" applyNumberFormat="1" applyFont="1" applyAlignment="1">
      <alignment horizontal="right" vertical="center" shrinkToFit="1"/>
    </xf>
    <xf numFmtId="177" fontId="5" fillId="0" borderId="6" xfId="0" applyNumberFormat="1" applyFont="1" applyBorder="1" applyAlignment="1">
      <alignment vertical="center"/>
    </xf>
    <xf numFmtId="176" fontId="15" fillId="0" borderId="9" xfId="0" applyNumberFormat="1" applyFont="1" applyBorder="1" applyAlignment="1">
      <alignment vertical="center" shrinkToFit="1"/>
    </xf>
    <xf numFmtId="176" fontId="5" fillId="0" borderId="19" xfId="0" applyNumberFormat="1" applyFont="1" applyBorder="1" applyAlignment="1">
      <alignment horizontal="right" vertical="center"/>
    </xf>
    <xf numFmtId="176" fontId="5" fillId="0" borderId="4" xfId="0" applyNumberFormat="1" applyFont="1" applyBorder="1" applyAlignment="1">
      <alignment horizontal="right" vertical="center" shrinkToFit="1"/>
    </xf>
    <xf numFmtId="176" fontId="5" fillId="0" borderId="32" xfId="0" applyNumberFormat="1" applyFont="1" applyBorder="1" applyAlignment="1">
      <alignment horizontal="right" vertical="center" shrinkToFit="1"/>
    </xf>
    <xf numFmtId="176" fontId="7" fillId="0" borderId="58" xfId="0" applyNumberFormat="1" applyFont="1" applyBorder="1" applyAlignment="1">
      <alignment shrinkToFit="1"/>
    </xf>
    <xf numFmtId="176" fontId="5" fillId="0" borderId="57" xfId="0" applyNumberFormat="1" applyFont="1" applyBorder="1" applyAlignment="1">
      <alignment horizontal="right" vertical="center" shrinkToFit="1"/>
    </xf>
    <xf numFmtId="176" fontId="7" fillId="0" borderId="25" xfId="0" applyNumberFormat="1" applyFont="1" applyBorder="1" applyAlignment="1">
      <alignment horizontal="left" vertical="center" shrinkToFit="1"/>
    </xf>
    <xf numFmtId="176" fontId="25" fillId="0" borderId="0" xfId="0" applyNumberFormat="1" applyFont="1" applyAlignment="1">
      <alignment vertical="center"/>
    </xf>
    <xf numFmtId="176" fontId="27" fillId="0" borderId="0" xfId="0" applyNumberFormat="1" applyFont="1" applyAlignment="1">
      <alignment vertical="center"/>
    </xf>
    <xf numFmtId="176" fontId="26" fillId="0" borderId="0" xfId="0" applyNumberFormat="1" applyFont="1" applyAlignment="1">
      <alignment vertical="center"/>
    </xf>
    <xf numFmtId="178" fontId="28" fillId="0" borderId="0" xfId="0" applyNumberFormat="1" applyFont="1" applyAlignment="1">
      <alignment vertical="center"/>
    </xf>
    <xf numFmtId="178" fontId="28" fillId="0" borderId="0" xfId="0" applyNumberFormat="1" applyFont="1" applyAlignment="1">
      <alignment horizontal="center" vertical="center"/>
    </xf>
    <xf numFmtId="178" fontId="28" fillId="0" borderId="64" xfId="0" applyNumberFormat="1" applyFont="1" applyBorder="1" applyAlignment="1">
      <alignment horizontal="center" vertical="center"/>
    </xf>
    <xf numFmtId="178" fontId="30" fillId="4" borderId="61" xfId="0" applyNumberFormat="1" applyFont="1" applyFill="1" applyBorder="1" applyAlignment="1">
      <alignment horizontal="center" vertical="center"/>
    </xf>
    <xf numFmtId="178" fontId="30" fillId="5" borderId="61" xfId="0" applyNumberFormat="1" applyFont="1" applyFill="1" applyBorder="1" applyAlignment="1">
      <alignment horizontal="center" vertical="center"/>
    </xf>
    <xf numFmtId="178" fontId="30" fillId="3" borderId="61" xfId="0" applyNumberFormat="1" applyFont="1" applyFill="1" applyBorder="1" applyAlignment="1">
      <alignment horizontal="center" vertical="center"/>
    </xf>
    <xf numFmtId="178" fontId="30" fillId="6" borderId="61" xfId="0" applyNumberFormat="1" applyFont="1" applyFill="1" applyBorder="1" applyAlignment="1">
      <alignment horizontal="center" vertical="center"/>
    </xf>
    <xf numFmtId="178" fontId="30" fillId="2" borderId="61" xfId="0" applyNumberFormat="1" applyFont="1" applyFill="1" applyBorder="1" applyAlignment="1">
      <alignment horizontal="center" vertical="center"/>
    </xf>
    <xf numFmtId="178" fontId="28" fillId="0" borderId="0" xfId="0" applyNumberFormat="1" applyFont="1" applyAlignment="1">
      <alignment vertical="center" shrinkToFit="1"/>
    </xf>
    <xf numFmtId="178" fontId="17" fillId="4" borderId="37" xfId="0" applyNumberFormat="1" applyFont="1" applyFill="1" applyBorder="1" applyAlignment="1">
      <alignment vertical="center" shrinkToFit="1"/>
    </xf>
    <xf numFmtId="176" fontId="14" fillId="0" borderId="48" xfId="0" applyNumberFormat="1" applyFont="1" applyBorder="1" applyAlignment="1">
      <alignment horizontal="right" vertical="center" shrinkToFit="1"/>
    </xf>
    <xf numFmtId="178" fontId="29" fillId="0" borderId="0" xfId="0" applyNumberFormat="1" applyFont="1" applyAlignment="1">
      <alignment vertical="center"/>
    </xf>
    <xf numFmtId="176" fontId="5" fillId="8" borderId="34" xfId="0" applyNumberFormat="1" applyFont="1" applyFill="1" applyBorder="1" applyAlignment="1">
      <alignment vertical="center" shrinkToFit="1"/>
    </xf>
    <xf numFmtId="176" fontId="5" fillId="8" borderId="40" xfId="0" applyNumberFormat="1" applyFont="1" applyFill="1" applyBorder="1" applyAlignment="1">
      <alignment vertical="center" shrinkToFit="1"/>
    </xf>
    <xf numFmtId="176" fontId="5" fillId="8" borderId="40" xfId="0" applyNumberFormat="1" applyFont="1" applyFill="1" applyBorder="1" applyAlignment="1">
      <alignment horizontal="center" vertical="center" shrinkToFit="1"/>
    </xf>
    <xf numFmtId="176" fontId="5" fillId="8" borderId="7" xfId="0" applyNumberFormat="1" applyFont="1" applyFill="1" applyBorder="1" applyAlignment="1">
      <alignment vertical="center" shrinkToFit="1"/>
    </xf>
    <xf numFmtId="176" fontId="5" fillId="8" borderId="27" xfId="0" applyNumberFormat="1" applyFont="1" applyFill="1" applyBorder="1" applyAlignment="1">
      <alignment vertical="center" shrinkToFit="1"/>
    </xf>
    <xf numFmtId="176" fontId="5" fillId="8" borderId="16" xfId="0" applyNumberFormat="1" applyFont="1" applyFill="1" applyBorder="1" applyAlignment="1">
      <alignment horizontal="right" vertical="center" shrinkToFit="1"/>
    </xf>
    <xf numFmtId="176" fontId="5" fillId="8" borderId="15" xfId="0" applyNumberFormat="1" applyFont="1" applyFill="1" applyBorder="1" applyAlignment="1">
      <alignment vertical="center" shrinkToFit="1"/>
    </xf>
    <xf numFmtId="176" fontId="5" fillId="8" borderId="14" xfId="0" applyNumberFormat="1" applyFont="1" applyFill="1" applyBorder="1" applyAlignment="1">
      <alignment vertical="center" shrinkToFit="1"/>
    </xf>
    <xf numFmtId="176" fontId="5" fillId="8" borderId="13" xfId="0" applyNumberFormat="1" applyFont="1" applyFill="1" applyBorder="1" applyAlignment="1">
      <alignment vertical="center" shrinkToFit="1"/>
    </xf>
    <xf numFmtId="176" fontId="5" fillId="8" borderId="8" xfId="0" applyNumberFormat="1" applyFont="1" applyFill="1" applyBorder="1" applyAlignment="1">
      <alignment horizontal="right" vertical="center" shrinkToFit="1"/>
    </xf>
    <xf numFmtId="176" fontId="5" fillId="8" borderId="8" xfId="0" applyNumberFormat="1" applyFont="1" applyFill="1" applyBorder="1" applyAlignment="1">
      <alignment vertical="center" shrinkToFit="1"/>
    </xf>
    <xf numFmtId="176" fontId="5" fillId="8" borderId="6" xfId="0" applyNumberFormat="1" applyFont="1" applyFill="1" applyBorder="1" applyAlignment="1">
      <alignment vertical="center" shrinkToFit="1"/>
    </xf>
    <xf numFmtId="176" fontId="5" fillId="8" borderId="28" xfId="0" applyNumberFormat="1" applyFont="1" applyFill="1" applyBorder="1" applyAlignment="1">
      <alignment horizontal="right" vertical="center" shrinkToFit="1"/>
    </xf>
    <xf numFmtId="176" fontId="5" fillId="8" borderId="28" xfId="0" applyNumberFormat="1" applyFont="1" applyFill="1" applyBorder="1" applyAlignment="1">
      <alignment vertical="center" shrinkToFit="1"/>
    </xf>
    <xf numFmtId="176" fontId="5" fillId="8" borderId="26" xfId="0" applyNumberFormat="1" applyFont="1" applyFill="1" applyBorder="1" applyAlignment="1">
      <alignment vertical="center" shrinkToFit="1"/>
    </xf>
    <xf numFmtId="176" fontId="11" fillId="8" borderId="9" xfId="0" applyNumberFormat="1" applyFont="1" applyFill="1" applyBorder="1" applyAlignment="1">
      <alignment horizontal="right" vertical="center" shrinkToFit="1"/>
    </xf>
    <xf numFmtId="176" fontId="5" fillId="8" borderId="54" xfId="0" applyNumberFormat="1" applyFont="1" applyFill="1" applyBorder="1" applyAlignment="1">
      <alignment horizontal="left" vertical="center" shrinkToFit="1"/>
    </xf>
    <xf numFmtId="176" fontId="5" fillId="8" borderId="55" xfId="0" applyNumberFormat="1" applyFont="1" applyFill="1" applyBorder="1" applyAlignment="1">
      <alignment horizontal="left" vertical="center" shrinkToFit="1"/>
    </xf>
    <xf numFmtId="176" fontId="5" fillId="8" borderId="56" xfId="0" applyNumberFormat="1" applyFont="1" applyFill="1" applyBorder="1" applyAlignment="1">
      <alignment horizontal="left" vertical="center" shrinkToFit="1"/>
    </xf>
    <xf numFmtId="176" fontId="11" fillId="8" borderId="8" xfId="0" applyNumberFormat="1" applyFont="1" applyFill="1" applyBorder="1" applyAlignment="1">
      <alignment horizontal="right" vertical="center" shrinkToFit="1"/>
    </xf>
    <xf numFmtId="176" fontId="11" fillId="8" borderId="57" xfId="0" applyNumberFormat="1" applyFont="1" applyFill="1" applyBorder="1" applyAlignment="1">
      <alignment horizontal="right" vertical="center" shrinkToFit="1"/>
    </xf>
    <xf numFmtId="176" fontId="5" fillId="7" borderId="11" xfId="0" applyNumberFormat="1" applyFont="1" applyFill="1" applyBorder="1" applyAlignment="1">
      <alignment horizontal="right" vertical="center" shrinkToFit="1"/>
    </xf>
    <xf numFmtId="176" fontId="5" fillId="7" borderId="8" xfId="0" applyNumberFormat="1" applyFont="1" applyFill="1" applyBorder="1" applyAlignment="1">
      <alignment horizontal="right" vertical="center" shrinkToFit="1"/>
    </xf>
    <xf numFmtId="176" fontId="5" fillId="7" borderId="41" xfId="0" applyNumberFormat="1" applyFont="1" applyFill="1" applyBorder="1" applyAlignment="1">
      <alignment horizontal="right" vertical="center" shrinkToFit="1"/>
    </xf>
    <xf numFmtId="176" fontId="5" fillId="7" borderId="9" xfId="0" applyNumberFormat="1" applyFont="1" applyFill="1" applyBorder="1" applyAlignment="1">
      <alignment horizontal="right" vertical="center" shrinkToFit="1"/>
    </xf>
    <xf numFmtId="176" fontId="34" fillId="0" borderId="42" xfId="0" applyNumberFormat="1" applyFont="1" applyBorder="1" applyAlignment="1">
      <alignment horizontal="right" vertical="center" shrinkToFit="1"/>
    </xf>
    <xf numFmtId="176" fontId="34" fillId="0" borderId="41" xfId="0" applyNumberFormat="1" applyFont="1" applyBorder="1" applyAlignment="1">
      <alignment horizontal="right" vertical="center" shrinkToFit="1"/>
    </xf>
    <xf numFmtId="176" fontId="34" fillId="8" borderId="40" xfId="0" applyNumberFormat="1" applyFont="1" applyFill="1" applyBorder="1" applyAlignment="1">
      <alignment vertical="center" shrinkToFit="1"/>
    </xf>
    <xf numFmtId="176" fontId="34" fillId="0" borderId="40" xfId="0" applyNumberFormat="1" applyFont="1" applyBorder="1" applyAlignment="1">
      <alignment horizontal="center" vertical="center" shrinkToFit="1"/>
    </xf>
    <xf numFmtId="176" fontId="34" fillId="8" borderId="40" xfId="0" applyNumberFormat="1" applyFont="1" applyFill="1" applyBorder="1" applyAlignment="1">
      <alignment horizontal="center" vertical="center" shrinkToFit="1"/>
    </xf>
    <xf numFmtId="176" fontId="34" fillId="0" borderId="39" xfId="0" applyNumberFormat="1" applyFont="1" applyBorder="1" applyAlignment="1">
      <alignment vertical="center" shrinkToFit="1"/>
    </xf>
    <xf numFmtId="178" fontId="30" fillId="0" borderId="67" xfId="0" applyNumberFormat="1" applyFont="1" applyBorder="1" applyAlignment="1">
      <alignment horizontal="center" vertical="center"/>
    </xf>
    <xf numFmtId="176" fontId="14" fillId="0" borderId="20" xfId="0" applyNumberFormat="1" applyFont="1" applyBorder="1" applyAlignment="1">
      <alignment horizontal="right" vertical="center" shrinkToFit="1"/>
    </xf>
    <xf numFmtId="176" fontId="16" fillId="0" borderId="48" xfId="0" applyNumberFormat="1" applyFont="1" applyBorder="1" applyAlignment="1">
      <alignment horizontal="right" vertical="center" shrinkToFit="1"/>
    </xf>
    <xf numFmtId="176" fontId="14" fillId="0" borderId="16" xfId="0" applyNumberFormat="1" applyFont="1" applyBorder="1" applyAlignment="1">
      <alignment horizontal="right" vertical="center" shrinkToFit="1"/>
    </xf>
    <xf numFmtId="176" fontId="7" fillId="0" borderId="20" xfId="0" applyNumberFormat="1" applyFont="1" applyBorder="1" applyAlignment="1">
      <alignment horizontal="right" vertical="center" shrinkToFit="1"/>
    </xf>
    <xf numFmtId="176" fontId="13" fillId="0" borderId="20" xfId="0" applyNumberFormat="1" applyFont="1" applyBorder="1" applyAlignment="1">
      <alignment horizontal="right" vertical="center" shrinkToFit="1"/>
    </xf>
    <xf numFmtId="178" fontId="17" fillId="4" borderId="19" xfId="0" applyNumberFormat="1" applyFont="1" applyFill="1" applyBorder="1" applyAlignment="1">
      <alignment vertical="center" shrinkToFit="1"/>
    </xf>
    <xf numFmtId="178" fontId="17" fillId="4" borderId="18" xfId="0" applyNumberFormat="1" applyFont="1" applyFill="1" applyBorder="1" applyAlignment="1">
      <alignment horizontal="center" vertical="center"/>
    </xf>
    <xf numFmtId="178" fontId="17" fillId="5" borderId="19" xfId="0" applyNumberFormat="1" applyFont="1" applyFill="1" applyBorder="1" applyAlignment="1">
      <alignment vertical="center" shrinkToFit="1"/>
    </xf>
    <xf numFmtId="178" fontId="17" fillId="5" borderId="18" xfId="0" applyNumberFormat="1" applyFont="1" applyFill="1" applyBorder="1" applyAlignment="1">
      <alignment horizontal="center" vertical="center"/>
    </xf>
    <xf numFmtId="178" fontId="17" fillId="6" borderId="19" xfId="0" applyNumberFormat="1" applyFont="1" applyFill="1" applyBorder="1" applyAlignment="1">
      <alignment vertical="center" shrinkToFit="1"/>
    </xf>
    <xf numFmtId="178" fontId="17" fillId="6" borderId="18" xfId="0" applyNumberFormat="1" applyFont="1" applyFill="1" applyBorder="1" applyAlignment="1">
      <alignment horizontal="center" vertical="center"/>
    </xf>
    <xf numFmtId="178" fontId="17" fillId="2" borderId="19" xfId="0" applyNumberFormat="1" applyFont="1" applyFill="1" applyBorder="1" applyAlignment="1">
      <alignment vertical="center" shrinkToFit="1"/>
    </xf>
    <xf numFmtId="178" fontId="17" fillId="2" borderId="18" xfId="0" applyNumberFormat="1" applyFont="1" applyFill="1" applyBorder="1" applyAlignment="1">
      <alignment horizontal="center" vertical="center"/>
    </xf>
    <xf numFmtId="176" fontId="5" fillId="0" borderId="73" xfId="0" applyNumberFormat="1" applyFont="1" applyBorder="1" applyAlignment="1">
      <alignment horizontal="right" vertical="center" shrinkToFit="1"/>
    </xf>
    <xf numFmtId="176" fontId="7" fillId="0" borderId="5" xfId="0" applyNumberFormat="1" applyFont="1" applyBorder="1" applyAlignment="1">
      <alignment horizontal="left" vertical="center" shrinkToFit="1"/>
    </xf>
    <xf numFmtId="176" fontId="5" fillId="9" borderId="29" xfId="0" applyNumberFormat="1" applyFont="1" applyFill="1" applyBorder="1" applyAlignment="1">
      <alignment horizontal="right" vertical="center"/>
    </xf>
    <xf numFmtId="176" fontId="7" fillId="0" borderId="6" xfId="0" applyNumberFormat="1" applyFont="1" applyBorder="1" applyAlignment="1">
      <alignment vertical="center" shrinkToFit="1"/>
    </xf>
    <xf numFmtId="176" fontId="5" fillId="0" borderId="74" xfId="0" applyNumberFormat="1" applyFont="1" applyBorder="1" applyAlignment="1">
      <alignment horizontal="right" vertical="center"/>
    </xf>
    <xf numFmtId="176" fontId="5" fillId="9" borderId="59" xfId="0" applyNumberFormat="1" applyFont="1" applyFill="1" applyBorder="1" applyAlignment="1">
      <alignment horizontal="right" vertical="center"/>
    </xf>
    <xf numFmtId="178" fontId="17" fillId="4" borderId="32" xfId="0" applyNumberFormat="1" applyFont="1" applyFill="1" applyBorder="1" applyAlignment="1">
      <alignment vertical="center" shrinkToFit="1"/>
    </xf>
    <xf numFmtId="0" fontId="37" fillId="0" borderId="0" xfId="3" applyFont="1">
      <alignment vertical="center"/>
    </xf>
    <xf numFmtId="0" fontId="38" fillId="0" borderId="0" xfId="3" applyFont="1">
      <alignment vertical="center"/>
    </xf>
    <xf numFmtId="0" fontId="37" fillId="0" borderId="0" xfId="3" applyFont="1" applyAlignment="1">
      <alignment vertical="center" wrapText="1"/>
    </xf>
    <xf numFmtId="0" fontId="37" fillId="10" borderId="19" xfId="3" applyFont="1" applyFill="1" applyBorder="1" applyAlignment="1">
      <alignment vertical="center" wrapText="1"/>
    </xf>
    <xf numFmtId="0" fontId="37" fillId="0" borderId="19" xfId="3" applyFont="1" applyBorder="1" applyAlignment="1">
      <alignment vertical="center" wrapText="1"/>
    </xf>
    <xf numFmtId="176" fontId="7" fillId="0" borderId="11" xfId="0" applyNumberFormat="1" applyFont="1" applyBorder="1" applyAlignment="1">
      <alignment horizontal="left" vertical="center" wrapText="1"/>
    </xf>
    <xf numFmtId="176" fontId="7" fillId="0" borderId="0" xfId="0" applyNumberFormat="1" applyFont="1" applyAlignment="1">
      <alignment horizontal="left" vertical="center" wrapText="1"/>
    </xf>
    <xf numFmtId="176" fontId="7" fillId="0" borderId="52" xfId="0" applyNumberFormat="1" applyFont="1" applyBorder="1" applyAlignment="1">
      <alignment horizontal="left" vertical="center" wrapText="1"/>
    </xf>
    <xf numFmtId="176" fontId="14" fillId="0" borderId="10" xfId="0" applyNumberFormat="1" applyFont="1" applyBorder="1" applyAlignment="1">
      <alignment vertical="center" shrinkToFit="1"/>
    </xf>
    <xf numFmtId="178" fontId="17" fillId="4" borderId="72" xfId="0" applyNumberFormat="1" applyFont="1" applyFill="1" applyBorder="1" applyAlignment="1">
      <alignment horizontal="center" vertical="center"/>
    </xf>
    <xf numFmtId="178" fontId="40" fillId="4" borderId="20" xfId="0" applyNumberFormat="1" applyFont="1" applyFill="1" applyBorder="1" applyAlignment="1">
      <alignment vertical="center" wrapText="1"/>
    </xf>
    <xf numFmtId="178" fontId="40" fillId="4" borderId="60" xfId="0" applyNumberFormat="1" applyFont="1" applyFill="1" applyBorder="1" applyAlignment="1">
      <alignment vertical="center" wrapText="1"/>
    </xf>
    <xf numFmtId="178" fontId="17" fillId="5" borderId="72" xfId="0" applyNumberFormat="1" applyFont="1" applyFill="1" applyBorder="1" applyAlignment="1">
      <alignment horizontal="center" vertical="center"/>
    </xf>
    <xf numFmtId="178" fontId="40" fillId="5" borderId="19" xfId="0" applyNumberFormat="1" applyFont="1" applyFill="1" applyBorder="1" applyAlignment="1">
      <alignment vertical="center" wrapText="1"/>
    </xf>
    <xf numFmtId="178" fontId="40" fillId="5" borderId="60" xfId="0" applyNumberFormat="1" applyFont="1" applyFill="1" applyBorder="1" applyAlignment="1">
      <alignment vertical="center" wrapText="1"/>
    </xf>
    <xf numFmtId="178" fontId="17" fillId="6" borderId="72" xfId="0" applyNumberFormat="1" applyFont="1" applyFill="1" applyBorder="1" applyAlignment="1">
      <alignment horizontal="center" vertical="center"/>
    </xf>
    <xf numFmtId="178" fontId="17" fillId="6" borderId="23" xfId="0" applyNumberFormat="1" applyFont="1" applyFill="1" applyBorder="1" applyAlignment="1">
      <alignment vertical="center" shrinkToFit="1"/>
    </xf>
    <xf numFmtId="178" fontId="40" fillId="6" borderId="19" xfId="0" applyNumberFormat="1" applyFont="1" applyFill="1" applyBorder="1" applyAlignment="1">
      <alignment vertical="center" wrapText="1"/>
    </xf>
    <xf numFmtId="178" fontId="40" fillId="6" borderId="77" xfId="0" applyNumberFormat="1" applyFont="1" applyFill="1" applyBorder="1" applyAlignment="1">
      <alignment vertical="center" wrapText="1"/>
    </xf>
    <xf numFmtId="178" fontId="40" fillId="2" borderId="19" xfId="0" applyNumberFormat="1" applyFont="1" applyFill="1" applyBorder="1" applyAlignment="1">
      <alignment vertical="center" wrapText="1"/>
    </xf>
    <xf numFmtId="178" fontId="40" fillId="2" borderId="60" xfId="0" applyNumberFormat="1" applyFont="1" applyFill="1" applyBorder="1" applyAlignment="1">
      <alignment vertical="center" wrapText="1"/>
    </xf>
    <xf numFmtId="176" fontId="7" fillId="0" borderId="38" xfId="0" applyNumberFormat="1" applyFont="1" applyBorder="1" applyAlignment="1">
      <alignment vertical="center" shrinkToFit="1"/>
    </xf>
    <xf numFmtId="176" fontId="7" fillId="0" borderId="81" xfId="0" applyNumberFormat="1" applyFont="1" applyBorder="1" applyAlignment="1">
      <alignment vertical="center" shrinkToFit="1"/>
    </xf>
    <xf numFmtId="0" fontId="0" fillId="0" borderId="19" xfId="0" applyBorder="1"/>
    <xf numFmtId="0" fontId="0" fillId="9" borderId="19" xfId="0" applyFill="1" applyBorder="1"/>
    <xf numFmtId="0" fontId="30" fillId="0" borderId="0" xfId="0" applyFont="1"/>
    <xf numFmtId="176" fontId="25" fillId="0" borderId="0" xfId="0" applyNumberFormat="1" applyFont="1" applyAlignment="1">
      <alignment horizontal="center" vertical="center"/>
    </xf>
    <xf numFmtId="178" fontId="17" fillId="3" borderId="72" xfId="0" applyNumberFormat="1" applyFont="1" applyFill="1" applyBorder="1" applyAlignment="1">
      <alignment horizontal="center" vertical="center"/>
    </xf>
    <xf numFmtId="178" fontId="17" fillId="3" borderId="19" xfId="0" applyNumberFormat="1" applyFont="1" applyFill="1" applyBorder="1" applyAlignment="1">
      <alignment vertical="center" shrinkToFit="1"/>
    </xf>
    <xf numFmtId="178" fontId="17" fillId="3" borderId="18" xfId="0" applyNumberFormat="1" applyFont="1" applyFill="1" applyBorder="1" applyAlignment="1">
      <alignment horizontal="center" vertical="center"/>
    </xf>
    <xf numFmtId="178" fontId="40" fillId="3" borderId="19" xfId="0" applyNumberFormat="1" applyFont="1" applyFill="1" applyBorder="1" applyAlignment="1">
      <alignment vertical="center" wrapText="1"/>
    </xf>
    <xf numFmtId="178" fontId="40" fillId="3" borderId="60" xfId="0" applyNumberFormat="1" applyFont="1" applyFill="1" applyBorder="1" applyAlignment="1">
      <alignment vertical="center" wrapText="1"/>
    </xf>
    <xf numFmtId="176" fontId="43" fillId="0" borderId="44" xfId="0" applyNumberFormat="1" applyFont="1" applyBorder="1" applyAlignment="1">
      <alignment vertical="center" wrapText="1"/>
    </xf>
    <xf numFmtId="176" fontId="43" fillId="0" borderId="46" xfId="0" applyNumberFormat="1" applyFont="1" applyBorder="1" applyAlignment="1">
      <alignment vertical="center" shrinkToFit="1"/>
    </xf>
    <xf numFmtId="176" fontId="43" fillId="0" borderId="21" xfId="0" applyNumberFormat="1" applyFont="1" applyBorder="1" applyAlignment="1">
      <alignment vertical="center" shrinkToFit="1"/>
    </xf>
    <xf numFmtId="178" fontId="17" fillId="2" borderId="72" xfId="0" applyNumberFormat="1" applyFont="1" applyFill="1" applyBorder="1" applyAlignment="1">
      <alignment horizontal="center" vertical="center"/>
    </xf>
    <xf numFmtId="38" fontId="37" fillId="0" borderId="0" xfId="7" applyFont="1" applyFill="1">
      <alignment vertical="center"/>
    </xf>
    <xf numFmtId="38" fontId="44" fillId="0" borderId="0" xfId="7" applyFont="1" applyFill="1">
      <alignment vertical="center"/>
    </xf>
    <xf numFmtId="38" fontId="37" fillId="0" borderId="0" xfId="7" applyFont="1">
      <alignment vertical="center"/>
    </xf>
    <xf numFmtId="38" fontId="37" fillId="0" borderId="0" xfId="7" applyFont="1" applyAlignment="1">
      <alignment horizontal="right" vertical="center"/>
    </xf>
    <xf numFmtId="38" fontId="37" fillId="0" borderId="0" xfId="7" applyFont="1" applyAlignment="1">
      <alignment horizontal="center" vertical="center"/>
    </xf>
    <xf numFmtId="38" fontId="37" fillId="0" borderId="0" xfId="7" applyFont="1" applyBorder="1" applyAlignment="1">
      <alignment horizontal="center" vertical="center"/>
    </xf>
    <xf numFmtId="38" fontId="44" fillId="0" borderId="0" xfId="7" applyFont="1">
      <alignment vertical="center"/>
    </xf>
    <xf numFmtId="38" fontId="37" fillId="0" borderId="82" xfId="7" applyFont="1" applyBorder="1" applyAlignment="1">
      <alignment horizontal="center" vertical="center"/>
    </xf>
    <xf numFmtId="38" fontId="37" fillId="0" borderId="83" xfId="7" applyFont="1" applyBorder="1" applyAlignment="1">
      <alignment horizontal="center" vertical="center"/>
    </xf>
    <xf numFmtId="38" fontId="44" fillId="0" borderId="10" xfId="7" applyFont="1" applyBorder="1">
      <alignment vertical="center"/>
    </xf>
    <xf numFmtId="38" fontId="44" fillId="0" borderId="31" xfId="7" applyFont="1" applyBorder="1">
      <alignment vertical="center"/>
    </xf>
    <xf numFmtId="38" fontId="37" fillId="0" borderId="11" xfId="7" applyFont="1" applyBorder="1">
      <alignment vertical="center"/>
    </xf>
    <xf numFmtId="38" fontId="37" fillId="0" borderId="24" xfId="7" applyFont="1" applyBorder="1" applyAlignment="1">
      <alignment vertical="center"/>
    </xf>
    <xf numFmtId="38" fontId="37" fillId="0" borderId="44" xfId="7" applyFont="1" applyBorder="1" applyAlignment="1">
      <alignment vertical="center"/>
    </xf>
    <xf numFmtId="38" fontId="37" fillId="0" borderId="34" xfId="7" applyFont="1" applyBorder="1" applyAlignment="1">
      <alignment vertical="center"/>
    </xf>
    <xf numFmtId="38" fontId="37" fillId="0" borderId="33" xfId="7" applyFont="1" applyBorder="1" applyAlignment="1">
      <alignment vertical="center"/>
    </xf>
    <xf numFmtId="38" fontId="44" fillId="0" borderId="88" xfId="7" applyFont="1" applyBorder="1">
      <alignment vertical="center"/>
    </xf>
    <xf numFmtId="38" fontId="37" fillId="0" borderId="0" xfId="7" applyFont="1" applyFill="1" applyBorder="1" applyAlignment="1">
      <alignment horizontal="left" vertical="center"/>
    </xf>
    <xf numFmtId="38" fontId="37" fillId="0" borderId="0" xfId="7" applyFont="1" applyFill="1" applyBorder="1" applyAlignment="1">
      <alignment horizontal="left" vertical="center" wrapText="1"/>
    </xf>
    <xf numFmtId="38" fontId="37" fillId="0" borderId="0" xfId="7" applyFont="1" applyFill="1" applyBorder="1" applyAlignment="1">
      <alignment horizontal="center" vertical="center"/>
    </xf>
    <xf numFmtId="38" fontId="37" fillId="0" borderId="0" xfId="7" applyFont="1" applyAlignment="1">
      <alignment vertical="center"/>
    </xf>
    <xf numFmtId="38" fontId="37" fillId="0" borderId="0" xfId="7" applyFont="1" applyFill="1" applyBorder="1">
      <alignment vertical="center"/>
    </xf>
    <xf numFmtId="38" fontId="37" fillId="0" borderId="0" xfId="7" applyFont="1" applyFill="1" applyBorder="1" applyAlignment="1">
      <alignment horizontal="center" vertical="center" shrinkToFit="1"/>
    </xf>
    <xf numFmtId="0" fontId="37" fillId="0" borderId="0" xfId="9" applyFont="1">
      <alignment vertical="center"/>
    </xf>
    <xf numFmtId="0" fontId="47" fillId="0" borderId="0" xfId="9" applyFont="1" applyAlignment="1">
      <alignment horizontal="center" vertical="center"/>
    </xf>
    <xf numFmtId="0" fontId="37" fillId="0" borderId="0" xfId="9" applyFont="1" applyAlignment="1">
      <alignment horizontal="right" vertical="center"/>
    </xf>
    <xf numFmtId="0" fontId="44" fillId="0" borderId="66" xfId="9" applyFont="1" applyBorder="1">
      <alignment vertical="center"/>
    </xf>
    <xf numFmtId="0" fontId="44" fillId="0" borderId="82" xfId="9" applyFont="1" applyBorder="1">
      <alignment vertical="center"/>
    </xf>
    <xf numFmtId="0" fontId="44" fillId="0" borderId="83" xfId="9" applyFont="1" applyBorder="1">
      <alignment vertical="center"/>
    </xf>
    <xf numFmtId="0" fontId="48" fillId="0" borderId="97" xfId="9" applyFont="1" applyBorder="1" applyAlignment="1">
      <alignment horizontal="center" vertical="center" wrapText="1"/>
    </xf>
    <xf numFmtId="0" fontId="49" fillId="0" borderId="60" xfId="9" applyFont="1" applyBorder="1" applyAlignment="1">
      <alignment horizontal="center" vertical="center" wrapText="1"/>
    </xf>
    <xf numFmtId="0" fontId="48" fillId="0" borderId="98" xfId="9" applyFont="1" applyBorder="1" applyAlignment="1">
      <alignment horizontal="center" vertical="center" wrapText="1"/>
    </xf>
    <xf numFmtId="0" fontId="44" fillId="0" borderId="88" xfId="9" applyFont="1" applyBorder="1">
      <alignment vertical="center"/>
    </xf>
    <xf numFmtId="0" fontId="44" fillId="0" borderId="60" xfId="9" applyFont="1" applyBorder="1" applyAlignment="1">
      <alignment horizontal="center" vertical="center" wrapText="1"/>
    </xf>
    <xf numFmtId="0" fontId="44" fillId="0" borderId="98" xfId="9" applyFont="1" applyBorder="1" applyAlignment="1">
      <alignment horizontal="center" vertical="center"/>
    </xf>
    <xf numFmtId="0" fontId="44" fillId="0" borderId="99" xfId="9" applyFont="1" applyBorder="1" applyAlignment="1">
      <alignment horizontal="center" vertical="center"/>
    </xf>
    <xf numFmtId="0" fontId="44" fillId="0" borderId="102" xfId="9" applyFont="1" applyBorder="1" applyAlignment="1">
      <alignment horizontal="center" vertical="center"/>
    </xf>
    <xf numFmtId="0" fontId="44" fillId="0" borderId="102" xfId="9" applyFont="1" applyBorder="1">
      <alignment vertical="center"/>
    </xf>
    <xf numFmtId="0" fontId="44" fillId="0" borderId="103" xfId="9" applyFont="1" applyBorder="1">
      <alignment vertical="center"/>
    </xf>
    <xf numFmtId="0" fontId="48" fillId="0" borderId="104" xfId="9" applyFont="1" applyBorder="1" applyAlignment="1">
      <alignment horizontal="center" vertical="center" wrapText="1"/>
    </xf>
    <xf numFmtId="0" fontId="44" fillId="0" borderId="102" xfId="9" applyFont="1" applyBorder="1" applyAlignment="1">
      <alignment horizontal="center" vertical="center" wrapText="1"/>
    </xf>
    <xf numFmtId="0" fontId="44" fillId="0" borderId="99" xfId="9" applyFont="1" applyBorder="1">
      <alignment vertical="center"/>
    </xf>
    <xf numFmtId="0" fontId="44" fillId="0" borderId="105" xfId="9" applyFont="1" applyBorder="1" applyAlignment="1">
      <alignment horizontal="center" vertical="center" wrapText="1"/>
    </xf>
    <xf numFmtId="0" fontId="44" fillId="0" borderId="104" xfId="9" applyFont="1" applyBorder="1" applyAlignment="1">
      <alignment horizontal="center" vertical="center"/>
    </xf>
    <xf numFmtId="0" fontId="37" fillId="0" borderId="106" xfId="9" applyFont="1" applyBorder="1" applyAlignment="1">
      <alignment horizontal="center" vertical="center"/>
    </xf>
    <xf numFmtId="182" fontId="37" fillId="0" borderId="33" xfId="7" applyNumberFormat="1" applyFont="1" applyFill="1" applyBorder="1" applyAlignment="1">
      <alignment horizontal="right" vertical="center" shrinkToFit="1"/>
    </xf>
    <xf numFmtId="183" fontId="37" fillId="0" borderId="108" xfId="9" applyNumberFormat="1" applyFont="1" applyBorder="1">
      <alignment vertical="center"/>
    </xf>
    <xf numFmtId="181" fontId="37" fillId="0" borderId="37" xfId="9" applyNumberFormat="1" applyFont="1" applyBorder="1">
      <alignment vertical="center"/>
    </xf>
    <xf numFmtId="182" fontId="37" fillId="0" borderId="106" xfId="9" applyNumberFormat="1" applyFont="1" applyBorder="1">
      <alignment vertical="center"/>
    </xf>
    <xf numFmtId="182" fontId="37" fillId="0" borderId="108" xfId="7" applyNumberFormat="1" applyFont="1" applyBorder="1">
      <alignment vertical="center"/>
    </xf>
    <xf numFmtId="182" fontId="37" fillId="0" borderId="106" xfId="7" applyNumberFormat="1" applyFont="1" applyFill="1" applyBorder="1">
      <alignment vertical="center"/>
    </xf>
    <xf numFmtId="0" fontId="37" fillId="0" borderId="110" xfId="9" applyFont="1" applyBorder="1" applyAlignment="1">
      <alignment horizontal="center" vertical="center"/>
    </xf>
    <xf numFmtId="183" fontId="37" fillId="0" borderId="18" xfId="9" applyNumberFormat="1" applyFont="1" applyBorder="1">
      <alignment vertical="center"/>
    </xf>
    <xf numFmtId="181" fontId="37" fillId="0" borderId="19" xfId="9" applyNumberFormat="1" applyFont="1" applyBorder="1">
      <alignment vertical="center"/>
    </xf>
    <xf numFmtId="182" fontId="37" fillId="0" borderId="110" xfId="9" applyNumberFormat="1" applyFont="1" applyBorder="1">
      <alignment vertical="center"/>
    </xf>
    <xf numFmtId="182" fontId="37" fillId="0" borderId="18" xfId="7" applyNumberFormat="1" applyFont="1" applyBorder="1">
      <alignment vertical="center"/>
    </xf>
    <xf numFmtId="182" fontId="37" fillId="0" borderId="110" xfId="7" applyNumberFormat="1" applyFont="1" applyFill="1" applyBorder="1">
      <alignment vertical="center"/>
    </xf>
    <xf numFmtId="0" fontId="37" fillId="0" borderId="87" xfId="9" applyFont="1" applyBorder="1" applyAlignment="1">
      <alignment horizontal="center" vertical="center"/>
    </xf>
    <xf numFmtId="183" fontId="37" fillId="0" borderId="112" xfId="9" applyNumberFormat="1" applyFont="1" applyBorder="1">
      <alignment vertical="center"/>
    </xf>
    <xf numFmtId="0" fontId="37" fillId="0" borderId="113" xfId="9" applyFont="1" applyBorder="1">
      <alignment vertical="center"/>
    </xf>
    <xf numFmtId="0" fontId="37" fillId="0" borderId="69" xfId="9" applyFont="1" applyBorder="1">
      <alignment vertical="center"/>
    </xf>
    <xf numFmtId="183" fontId="37" fillId="0" borderId="76" xfId="9" applyNumberFormat="1" applyFont="1" applyBorder="1">
      <alignment vertical="center"/>
    </xf>
    <xf numFmtId="184" fontId="37" fillId="0" borderId="112" xfId="9" applyNumberFormat="1" applyFont="1" applyBorder="1">
      <alignment vertical="center"/>
    </xf>
    <xf numFmtId="182" fontId="37" fillId="0" borderId="113" xfId="9" applyNumberFormat="1" applyFont="1" applyBorder="1">
      <alignment vertical="center"/>
    </xf>
    <xf numFmtId="182" fontId="37" fillId="0" borderId="114" xfId="9" applyNumberFormat="1" applyFont="1" applyBorder="1">
      <alignment vertical="center"/>
    </xf>
    <xf numFmtId="182" fontId="37" fillId="0" borderId="67" xfId="9" applyNumberFormat="1" applyFont="1" applyBorder="1">
      <alignment vertical="center"/>
    </xf>
    <xf numFmtId="182" fontId="37" fillId="0" borderId="112" xfId="9" applyNumberFormat="1" applyFont="1" applyBorder="1">
      <alignment vertical="center"/>
    </xf>
    <xf numFmtId="0" fontId="37" fillId="0" borderId="112" xfId="9" applyFont="1" applyBorder="1" applyAlignment="1">
      <alignment vertical="center" wrapText="1"/>
    </xf>
    <xf numFmtId="0" fontId="37" fillId="0" borderId="0" xfId="9" applyFont="1" applyAlignment="1">
      <alignment horizontal="left" vertical="center"/>
    </xf>
    <xf numFmtId="176" fontId="8" fillId="0" borderId="0" xfId="0" applyNumberFormat="1" applyFont="1" applyAlignment="1">
      <alignment horizontal="left" vertical="center"/>
    </xf>
    <xf numFmtId="0" fontId="0" fillId="0" borderId="0" xfId="0" applyAlignment="1">
      <alignment vertical="center"/>
    </xf>
    <xf numFmtId="0" fontId="0" fillId="12" borderId="19" xfId="0" applyFill="1" applyBorder="1" applyAlignment="1">
      <alignment horizontal="center" vertical="center"/>
    </xf>
    <xf numFmtId="0" fontId="0" fillId="12" borderId="19" xfId="0" applyFill="1" applyBorder="1" applyAlignment="1">
      <alignment vertical="center"/>
    </xf>
    <xf numFmtId="0" fontId="0" fillId="0" borderId="19" xfId="0" applyBorder="1" applyAlignment="1">
      <alignment vertical="center"/>
    </xf>
    <xf numFmtId="38" fontId="0" fillId="13" borderId="19" xfId="10" applyFont="1" applyFill="1" applyBorder="1" applyAlignment="1">
      <alignment vertical="center"/>
    </xf>
    <xf numFmtId="38" fontId="0" fillId="0" borderId="115" xfId="10" applyFont="1" applyBorder="1" applyAlignment="1">
      <alignment vertical="center"/>
    </xf>
    <xf numFmtId="38" fontId="0" fillId="0" borderId="19" xfId="10" applyFont="1" applyBorder="1" applyAlignment="1">
      <alignment vertical="center"/>
    </xf>
    <xf numFmtId="38" fontId="0" fillId="6" borderId="19" xfId="10" applyFont="1" applyFill="1" applyBorder="1" applyAlignment="1">
      <alignment vertical="center"/>
    </xf>
    <xf numFmtId="38" fontId="0" fillId="0" borderId="116" xfId="10" applyFont="1" applyBorder="1" applyAlignment="1">
      <alignment vertical="center"/>
    </xf>
    <xf numFmtId="0" fontId="0" fillId="0" borderId="20" xfId="0" applyBorder="1" applyAlignment="1">
      <alignment vertical="center"/>
    </xf>
    <xf numFmtId="38" fontId="0" fillId="13" borderId="112" xfId="10" applyFont="1" applyFill="1" applyBorder="1" applyAlignment="1">
      <alignment vertical="center"/>
    </xf>
    <xf numFmtId="38" fontId="0" fillId="6" borderId="23" xfId="10" applyFont="1" applyFill="1" applyBorder="1" applyAlignment="1">
      <alignment vertical="center"/>
    </xf>
    <xf numFmtId="38" fontId="0" fillId="0" borderId="20" xfId="10" applyFont="1" applyBorder="1" applyAlignment="1">
      <alignment vertical="center"/>
    </xf>
    <xf numFmtId="38" fontId="0" fillId="0" borderId="117" xfId="10" applyFont="1" applyBorder="1" applyAlignment="1">
      <alignment vertical="center"/>
    </xf>
    <xf numFmtId="38" fontId="0" fillId="0" borderId="118" xfId="10" applyFont="1" applyBorder="1" applyAlignment="1">
      <alignment vertical="center"/>
    </xf>
    <xf numFmtId="0" fontId="0" fillId="9" borderId="19" xfId="0" applyFill="1" applyBorder="1" applyAlignment="1">
      <alignment vertical="center"/>
    </xf>
    <xf numFmtId="38" fontId="0" fillId="14" borderId="19" xfId="10" applyFont="1" applyFill="1" applyBorder="1" applyAlignment="1">
      <alignment vertical="center"/>
    </xf>
    <xf numFmtId="176" fontId="43" fillId="0" borderId="0" xfId="0" applyNumberFormat="1" applyFont="1" applyAlignment="1">
      <alignment horizontal="left" vertical="center" shrinkToFit="1"/>
    </xf>
    <xf numFmtId="176" fontId="15" fillId="0" borderId="43" xfId="0" applyNumberFormat="1" applyFont="1" applyBorder="1" applyAlignment="1">
      <alignment vertical="center" shrinkToFit="1"/>
    </xf>
    <xf numFmtId="176" fontId="5" fillId="0" borderId="12" xfId="0" applyNumberFormat="1" applyFont="1" applyBorder="1" applyAlignment="1">
      <alignment horizontal="right" vertical="center" shrinkToFit="1"/>
    </xf>
    <xf numFmtId="176" fontId="7" fillId="0" borderId="52" xfId="0" applyNumberFormat="1" applyFont="1" applyBorder="1" applyAlignment="1">
      <alignment vertical="center" shrinkToFit="1"/>
    </xf>
    <xf numFmtId="176" fontId="5" fillId="0" borderId="56" xfId="0" applyNumberFormat="1" applyFont="1" applyBorder="1" applyAlignment="1">
      <alignment vertical="center" shrinkToFit="1"/>
    </xf>
    <xf numFmtId="176" fontId="5" fillId="0" borderId="52" xfId="0" applyNumberFormat="1" applyFont="1" applyBorder="1" applyAlignment="1">
      <alignment vertical="center" shrinkToFit="1"/>
    </xf>
    <xf numFmtId="176" fontId="5" fillId="0" borderId="43" xfId="0" applyNumberFormat="1" applyFont="1" applyBorder="1" applyAlignment="1">
      <alignment horizontal="right" vertical="center"/>
    </xf>
    <xf numFmtId="176" fontId="7" fillId="0" borderId="12" xfId="0" applyNumberFormat="1" applyFont="1" applyBorder="1" applyAlignment="1">
      <alignment horizontal="left" vertical="center" shrinkToFit="1"/>
    </xf>
    <xf numFmtId="176" fontId="7" fillId="0" borderId="32" xfId="0" applyNumberFormat="1" applyFont="1" applyBorder="1" applyAlignment="1">
      <alignment horizontal="left" vertical="center" shrinkToFit="1"/>
    </xf>
    <xf numFmtId="176" fontId="5" fillId="8" borderId="40" xfId="0" applyNumberFormat="1" applyFont="1" applyFill="1" applyBorder="1" applyAlignment="1" applyProtection="1">
      <alignment vertical="center" shrinkToFit="1"/>
      <protection locked="0"/>
    </xf>
    <xf numFmtId="176" fontId="5" fillId="7" borderId="8" xfId="0" applyNumberFormat="1" applyFont="1" applyFill="1" applyBorder="1" applyAlignment="1" applyProtection="1">
      <alignment horizontal="right" vertical="center" shrinkToFit="1"/>
      <protection locked="0"/>
    </xf>
    <xf numFmtId="176" fontId="5" fillId="8" borderId="7" xfId="0" applyNumberFormat="1" applyFont="1" applyFill="1" applyBorder="1" applyAlignment="1" applyProtection="1">
      <alignment vertical="center" shrinkToFit="1"/>
      <protection locked="0"/>
    </xf>
    <xf numFmtId="176" fontId="5" fillId="8" borderId="40" xfId="0" applyNumberFormat="1" applyFont="1" applyFill="1" applyBorder="1" applyAlignment="1" applyProtection="1">
      <alignment horizontal="center" vertical="center" shrinkToFit="1"/>
      <protection locked="0"/>
    </xf>
    <xf numFmtId="176" fontId="5" fillId="7" borderId="35" xfId="0" applyNumberFormat="1" applyFont="1" applyFill="1" applyBorder="1" applyAlignment="1" applyProtection="1">
      <alignment horizontal="right" vertical="center" shrinkToFit="1"/>
      <protection locked="0"/>
    </xf>
    <xf numFmtId="176" fontId="5" fillId="8" borderId="34" xfId="0" applyNumberFormat="1" applyFont="1" applyFill="1" applyBorder="1" applyAlignment="1" applyProtection="1">
      <alignment vertical="center" shrinkToFit="1"/>
      <protection locked="0"/>
    </xf>
    <xf numFmtId="176" fontId="5" fillId="8" borderId="27" xfId="0" applyNumberFormat="1" applyFont="1" applyFill="1" applyBorder="1" applyAlignment="1" applyProtection="1">
      <alignment vertical="center" shrinkToFit="1"/>
      <protection locked="0"/>
    </xf>
    <xf numFmtId="176" fontId="24" fillId="7" borderId="9" xfId="0" applyNumberFormat="1" applyFont="1" applyFill="1" applyBorder="1" applyAlignment="1" applyProtection="1">
      <alignment horizontal="right" vertical="center" shrinkToFit="1"/>
      <protection locked="0"/>
    </xf>
    <xf numFmtId="176" fontId="5" fillId="8" borderId="16" xfId="0" applyNumberFormat="1" applyFont="1" applyFill="1" applyBorder="1" applyAlignment="1" applyProtection="1">
      <alignment horizontal="right" vertical="center" shrinkToFit="1"/>
      <protection locked="0"/>
    </xf>
    <xf numFmtId="176" fontId="5" fillId="8" borderId="8" xfId="0" applyNumberFormat="1" applyFont="1" applyFill="1" applyBorder="1" applyAlignment="1" applyProtection="1">
      <alignment horizontal="right" vertical="center" shrinkToFit="1"/>
      <protection locked="0"/>
    </xf>
    <xf numFmtId="176" fontId="5" fillId="8" borderId="28" xfId="0" applyNumberFormat="1" applyFont="1" applyFill="1" applyBorder="1" applyAlignment="1" applyProtection="1">
      <alignment horizontal="right" vertical="center" shrinkToFit="1"/>
      <protection locked="0"/>
    </xf>
    <xf numFmtId="176" fontId="5" fillId="8" borderId="9" xfId="0" applyNumberFormat="1" applyFont="1" applyFill="1" applyBorder="1" applyAlignment="1" applyProtection="1">
      <alignment horizontal="right" vertical="center" shrinkToFit="1"/>
      <protection locked="0"/>
    </xf>
    <xf numFmtId="176" fontId="5" fillId="8" borderId="57" xfId="0" applyNumberFormat="1" applyFont="1" applyFill="1" applyBorder="1" applyAlignment="1" applyProtection="1">
      <alignment horizontal="right" vertical="center" shrinkToFit="1"/>
      <protection locked="0"/>
    </xf>
    <xf numFmtId="176" fontId="5" fillId="7" borderId="35" xfId="0" applyNumberFormat="1" applyFont="1" applyFill="1" applyBorder="1" applyAlignment="1">
      <alignment horizontal="right" vertical="center" shrinkToFit="1"/>
    </xf>
    <xf numFmtId="176" fontId="5" fillId="2" borderId="7" xfId="0" applyNumberFormat="1" applyFont="1" applyFill="1" applyBorder="1" applyAlignment="1" applyProtection="1">
      <alignment vertical="center" shrinkToFit="1"/>
      <protection locked="0"/>
    </xf>
    <xf numFmtId="176" fontId="5" fillId="2" borderId="0" xfId="0" applyNumberFormat="1" applyFont="1" applyFill="1" applyAlignment="1" applyProtection="1">
      <alignment vertical="center" shrinkToFit="1"/>
      <protection locked="0"/>
    </xf>
    <xf numFmtId="176" fontId="5" fillId="2" borderId="55" xfId="0" applyNumberFormat="1" applyFont="1" applyFill="1" applyBorder="1" applyAlignment="1" applyProtection="1">
      <alignment vertical="center" shrinkToFit="1"/>
      <protection locked="0"/>
    </xf>
    <xf numFmtId="176" fontId="5" fillId="2" borderId="40" xfId="0" applyNumberFormat="1" applyFont="1" applyFill="1" applyBorder="1" applyAlignment="1" applyProtection="1">
      <alignment vertical="center" shrinkToFit="1"/>
      <protection locked="0"/>
    </xf>
    <xf numFmtId="176" fontId="5" fillId="2" borderId="40" xfId="0" applyNumberFormat="1" applyFont="1" applyFill="1" applyBorder="1" applyAlignment="1" applyProtection="1">
      <alignment horizontal="center" vertical="center" shrinkToFit="1"/>
      <protection locked="0"/>
    </xf>
    <xf numFmtId="176" fontId="5" fillId="2" borderId="7" xfId="0" applyNumberFormat="1" applyFont="1" applyFill="1" applyBorder="1" applyAlignment="1" applyProtection="1">
      <alignment horizontal="center" vertical="center" shrinkToFit="1"/>
      <protection locked="0"/>
    </xf>
    <xf numFmtId="176" fontId="5" fillId="7" borderId="57" xfId="0" applyNumberFormat="1" applyFont="1" applyFill="1" applyBorder="1" applyAlignment="1" applyProtection="1">
      <alignment horizontal="right" vertical="center" shrinkToFit="1"/>
      <protection locked="0"/>
    </xf>
    <xf numFmtId="176" fontId="5" fillId="7" borderId="9" xfId="0" applyNumberFormat="1" applyFont="1" applyFill="1" applyBorder="1" applyAlignment="1" applyProtection="1">
      <alignment horizontal="right" vertical="center" shrinkToFit="1"/>
      <protection locked="0"/>
    </xf>
    <xf numFmtId="176" fontId="5" fillId="7" borderId="53" xfId="0" applyNumberFormat="1" applyFont="1" applyFill="1" applyBorder="1" applyAlignment="1" applyProtection="1">
      <alignment horizontal="right" vertical="center" shrinkToFit="1"/>
      <protection locked="0"/>
    </xf>
    <xf numFmtId="176" fontId="5" fillId="7" borderId="29" xfId="0" applyNumberFormat="1" applyFont="1" applyFill="1" applyBorder="1" applyAlignment="1" applyProtection="1">
      <alignment horizontal="right" vertical="center" shrinkToFit="1"/>
      <protection locked="0"/>
    </xf>
    <xf numFmtId="176" fontId="5" fillId="7" borderId="17" xfId="0" applyNumberFormat="1" applyFont="1" applyFill="1" applyBorder="1" applyAlignment="1" applyProtection="1">
      <alignment horizontal="right" vertical="center" shrinkToFit="1"/>
      <protection locked="0"/>
    </xf>
    <xf numFmtId="176" fontId="5" fillId="7" borderId="12" xfId="0" applyNumberFormat="1" applyFont="1" applyFill="1" applyBorder="1" applyAlignment="1" applyProtection="1">
      <alignment horizontal="right" vertical="center" shrinkToFit="1"/>
      <protection locked="0"/>
    </xf>
    <xf numFmtId="176" fontId="5" fillId="7" borderId="4" xfId="0" applyNumberFormat="1" applyFont="1" applyFill="1" applyBorder="1" applyAlignment="1" applyProtection="1">
      <alignment horizontal="right" vertical="center" shrinkToFit="1"/>
      <protection locked="0"/>
    </xf>
    <xf numFmtId="38" fontId="37" fillId="0" borderId="0" xfId="7" applyFont="1" applyProtection="1">
      <alignment vertical="center"/>
      <protection locked="0"/>
    </xf>
    <xf numFmtId="0" fontId="37" fillId="11" borderId="106" xfId="9" applyFont="1" applyFill="1" applyBorder="1" applyAlignment="1" applyProtection="1">
      <alignment horizontal="center" vertical="center" shrinkToFit="1"/>
      <protection locked="0"/>
    </xf>
    <xf numFmtId="0" fontId="37" fillId="11" borderId="110" xfId="9" applyFont="1" applyFill="1" applyBorder="1" applyAlignment="1" applyProtection="1">
      <alignment horizontal="center" vertical="center" shrinkToFit="1"/>
      <protection locked="0"/>
    </xf>
    <xf numFmtId="181" fontId="37" fillId="11" borderId="58" xfId="9" applyNumberFormat="1" applyFont="1" applyFill="1" applyBorder="1" applyProtection="1">
      <alignment vertical="center"/>
      <protection locked="0"/>
    </xf>
    <xf numFmtId="181" fontId="37" fillId="11" borderId="111" xfId="9" applyNumberFormat="1" applyFont="1" applyFill="1" applyBorder="1" applyProtection="1">
      <alignment vertical="center"/>
      <protection locked="0"/>
    </xf>
    <xf numFmtId="181" fontId="37" fillId="11" borderId="49" xfId="9" applyNumberFormat="1" applyFont="1" applyFill="1" applyBorder="1" applyProtection="1">
      <alignment vertical="center"/>
      <protection locked="0"/>
    </xf>
    <xf numFmtId="184" fontId="37" fillId="11" borderId="106" xfId="7" applyNumberFormat="1" applyFont="1" applyFill="1" applyBorder="1" applyProtection="1">
      <alignment vertical="center"/>
      <protection locked="0"/>
    </xf>
    <xf numFmtId="184" fontId="37" fillId="11" borderId="110" xfId="7" applyNumberFormat="1" applyFont="1" applyFill="1" applyBorder="1" applyProtection="1">
      <alignment vertical="center"/>
      <protection locked="0"/>
    </xf>
    <xf numFmtId="182" fontId="37" fillId="11" borderId="111" xfId="7" applyNumberFormat="1" applyFont="1" applyFill="1" applyBorder="1" applyProtection="1">
      <alignment vertical="center"/>
      <protection locked="0"/>
    </xf>
    <xf numFmtId="182" fontId="37" fillId="11" borderId="19" xfId="7" applyNumberFormat="1" applyFont="1" applyFill="1" applyBorder="1" applyProtection="1">
      <alignment vertical="center"/>
      <protection locked="0"/>
    </xf>
    <xf numFmtId="182" fontId="37" fillId="11" borderId="58" xfId="7" applyNumberFormat="1" applyFont="1" applyFill="1" applyBorder="1" applyProtection="1">
      <alignment vertical="center"/>
      <protection locked="0"/>
    </xf>
    <xf numFmtId="182" fontId="37" fillId="11" borderId="37" xfId="7" applyNumberFormat="1" applyFont="1" applyFill="1" applyBorder="1" applyProtection="1">
      <alignment vertical="center"/>
      <protection locked="0"/>
    </xf>
    <xf numFmtId="182" fontId="37" fillId="11" borderId="112" xfId="9" applyNumberFormat="1" applyFont="1" applyFill="1" applyBorder="1" applyProtection="1">
      <alignment vertical="center"/>
      <protection locked="0"/>
    </xf>
    <xf numFmtId="0" fontId="37" fillId="11" borderId="106" xfId="9" applyFont="1" applyFill="1" applyBorder="1" applyAlignment="1" applyProtection="1">
      <alignment vertical="center" wrapText="1"/>
      <protection locked="0"/>
    </xf>
    <xf numFmtId="0" fontId="37" fillId="11" borderId="110" xfId="9" applyFont="1" applyFill="1" applyBorder="1" applyAlignment="1" applyProtection="1">
      <alignment vertical="center" wrapText="1"/>
      <protection locked="0"/>
    </xf>
    <xf numFmtId="0" fontId="0" fillId="0" borderId="19" xfId="0" applyBorder="1" applyAlignment="1">
      <alignment horizontal="center" vertical="center"/>
    </xf>
    <xf numFmtId="38" fontId="0" fillId="9" borderId="20" xfId="10" applyFont="1" applyFill="1" applyBorder="1" applyAlignment="1">
      <alignment horizontal="right" vertical="center"/>
    </xf>
    <xf numFmtId="38" fontId="0" fillId="9" borderId="22" xfId="10" applyFont="1" applyFill="1" applyBorder="1" applyAlignment="1">
      <alignment horizontal="right" vertical="center"/>
    </xf>
    <xf numFmtId="38" fontId="0" fillId="12" borderId="20" xfId="10" applyFont="1" applyFill="1" applyBorder="1" applyAlignment="1">
      <alignment horizontal="right" vertical="center"/>
    </xf>
    <xf numFmtId="38" fontId="0" fillId="12" borderId="22" xfId="10" applyFont="1" applyFill="1" applyBorder="1" applyAlignment="1">
      <alignment horizontal="right" vertical="center"/>
    </xf>
    <xf numFmtId="38" fontId="0" fillId="12" borderId="23" xfId="10" applyFont="1" applyFill="1" applyBorder="1" applyAlignment="1">
      <alignment horizontal="right" vertical="center"/>
    </xf>
    <xf numFmtId="0" fontId="0" fillId="12" borderId="19" xfId="0" applyFill="1" applyBorder="1" applyAlignment="1">
      <alignment horizontal="center" vertical="center"/>
    </xf>
    <xf numFmtId="178" fontId="41" fillId="0" borderId="0" xfId="0" applyNumberFormat="1" applyFont="1" applyAlignment="1">
      <alignment horizontal="center" vertical="center" wrapText="1"/>
    </xf>
    <xf numFmtId="178" fontId="41" fillId="0" borderId="0" xfId="0" applyNumberFormat="1" applyFont="1" applyAlignment="1">
      <alignment horizontal="center" vertical="center"/>
    </xf>
    <xf numFmtId="178" fontId="35" fillId="6" borderId="32" xfId="0" applyNumberFormat="1" applyFont="1" applyFill="1" applyBorder="1" applyAlignment="1">
      <alignment horizontal="left" vertical="center" wrapText="1"/>
    </xf>
    <xf numFmtId="178" fontId="35" fillId="6" borderId="12" xfId="0" applyNumberFormat="1" applyFont="1" applyFill="1" applyBorder="1" applyAlignment="1">
      <alignment horizontal="left" vertical="center" wrapText="1"/>
    </xf>
    <xf numFmtId="178" fontId="35" fillId="6" borderId="37" xfId="0" applyNumberFormat="1" applyFont="1" applyFill="1" applyBorder="1" applyAlignment="1">
      <alignment horizontal="left" vertical="center" wrapText="1"/>
    </xf>
    <xf numFmtId="178" fontId="35" fillId="6" borderId="59" xfId="0" applyNumberFormat="1" applyFont="1" applyFill="1" applyBorder="1" applyAlignment="1">
      <alignment horizontal="left" vertical="center" wrapText="1"/>
    </xf>
    <xf numFmtId="179" fontId="35" fillId="6" borderId="62" xfId="0" applyNumberFormat="1" applyFont="1" applyFill="1" applyBorder="1" applyAlignment="1">
      <alignment horizontal="center" vertical="center"/>
    </xf>
    <xf numFmtId="179" fontId="35" fillId="6" borderId="10" xfId="0" applyNumberFormat="1" applyFont="1" applyFill="1" applyBorder="1" applyAlignment="1">
      <alignment horizontal="center" vertical="center"/>
    </xf>
    <xf numFmtId="179" fontId="35" fillId="6" borderId="5" xfId="0" applyNumberFormat="1" applyFont="1" applyFill="1" applyBorder="1" applyAlignment="1">
      <alignment horizontal="center" vertical="center"/>
    </xf>
    <xf numFmtId="178" fontId="35" fillId="6" borderId="79" xfId="0" applyNumberFormat="1" applyFont="1" applyFill="1" applyBorder="1" applyAlignment="1">
      <alignment horizontal="left" vertical="center" wrapText="1"/>
    </xf>
    <xf numFmtId="178" fontId="35" fillId="6" borderId="80" xfId="0" applyNumberFormat="1" applyFont="1" applyFill="1" applyBorder="1" applyAlignment="1">
      <alignment horizontal="left" vertical="center" wrapText="1"/>
    </xf>
    <xf numFmtId="178" fontId="35" fillId="3" borderId="32" xfId="0" applyNumberFormat="1" applyFont="1" applyFill="1" applyBorder="1" applyAlignment="1">
      <alignment horizontal="left" vertical="center" wrapText="1"/>
    </xf>
    <xf numFmtId="178" fontId="35" fillId="3" borderId="12" xfId="0" applyNumberFormat="1" applyFont="1" applyFill="1" applyBorder="1" applyAlignment="1">
      <alignment horizontal="left" vertical="center" wrapText="1"/>
    </xf>
    <xf numFmtId="178" fontId="35" fillId="3" borderId="59" xfId="0" applyNumberFormat="1" applyFont="1" applyFill="1" applyBorder="1" applyAlignment="1">
      <alignment horizontal="left" vertical="center" wrapText="1"/>
    </xf>
    <xf numFmtId="178" fontId="30" fillId="6" borderId="70" xfId="0" applyNumberFormat="1" applyFont="1" applyFill="1" applyBorder="1" applyAlignment="1">
      <alignment horizontal="left" vertical="center" shrinkToFit="1"/>
    </xf>
    <xf numFmtId="178" fontId="30" fillId="6" borderId="71" xfId="0" applyNumberFormat="1" applyFont="1" applyFill="1" applyBorder="1" applyAlignment="1">
      <alignment horizontal="left" vertical="center" shrinkToFit="1"/>
    </xf>
    <xf numFmtId="178" fontId="28" fillId="0" borderId="62" xfId="0" applyNumberFormat="1" applyFont="1" applyBorder="1" applyAlignment="1">
      <alignment horizontal="center" vertical="center"/>
    </xf>
    <xf numFmtId="178" fontId="28" fillId="0" borderId="68" xfId="0" applyNumberFormat="1" applyFont="1" applyBorder="1" applyAlignment="1">
      <alignment horizontal="center" vertical="center"/>
    </xf>
    <xf numFmtId="178" fontId="28" fillId="0" borderId="63" xfId="0" applyNumberFormat="1" applyFont="1" applyBorder="1" applyAlignment="1">
      <alignment horizontal="center" vertical="center"/>
    </xf>
    <xf numFmtId="178" fontId="30" fillId="5" borderId="70" xfId="0" applyNumberFormat="1" applyFont="1" applyFill="1" applyBorder="1" applyAlignment="1">
      <alignment horizontal="left" vertical="center" shrinkToFit="1"/>
    </xf>
    <xf numFmtId="178" fontId="30" fillId="5" borderId="71" xfId="0" applyNumberFormat="1" applyFont="1" applyFill="1" applyBorder="1" applyAlignment="1">
      <alignment horizontal="left" vertical="center" shrinkToFit="1"/>
    </xf>
    <xf numFmtId="178" fontId="30" fillId="3" borderId="70" xfId="0" applyNumberFormat="1" applyFont="1" applyFill="1" applyBorder="1" applyAlignment="1">
      <alignment horizontal="left" vertical="center" shrinkToFit="1"/>
    </xf>
    <xf numFmtId="178" fontId="30" fillId="3" borderId="71" xfId="0" applyNumberFormat="1" applyFont="1" applyFill="1" applyBorder="1" applyAlignment="1">
      <alignment horizontal="left" vertical="center" shrinkToFit="1"/>
    </xf>
    <xf numFmtId="178" fontId="35" fillId="5" borderId="32" xfId="0" applyNumberFormat="1" applyFont="1" applyFill="1" applyBorder="1" applyAlignment="1">
      <alignment horizontal="left" vertical="center" wrapText="1"/>
    </xf>
    <xf numFmtId="178" fontId="35" fillId="5" borderId="12" xfId="0" applyNumberFormat="1" applyFont="1" applyFill="1" applyBorder="1" applyAlignment="1">
      <alignment horizontal="left" vertical="center" wrapText="1"/>
    </xf>
    <xf numFmtId="178" fontId="35" fillId="5" borderId="37" xfId="0" applyNumberFormat="1" applyFont="1" applyFill="1" applyBorder="1" applyAlignment="1">
      <alignment horizontal="left" vertical="center" wrapText="1"/>
    </xf>
    <xf numFmtId="178" fontId="35" fillId="5" borderId="59" xfId="0" applyNumberFormat="1" applyFont="1" applyFill="1" applyBorder="1" applyAlignment="1">
      <alignment horizontal="left" vertical="center" wrapText="1"/>
    </xf>
    <xf numFmtId="179" fontId="35" fillId="5" borderId="62" xfId="0" applyNumberFormat="1" applyFont="1" applyFill="1" applyBorder="1" applyAlignment="1">
      <alignment horizontal="center" vertical="center"/>
    </xf>
    <xf numFmtId="179" fontId="35" fillId="5" borderId="10" xfId="0" applyNumberFormat="1" applyFont="1" applyFill="1" applyBorder="1" applyAlignment="1">
      <alignment horizontal="center" vertical="center"/>
    </xf>
    <xf numFmtId="179" fontId="35" fillId="5" borderId="5" xfId="0" applyNumberFormat="1" applyFont="1" applyFill="1" applyBorder="1" applyAlignment="1">
      <alignment horizontal="center" vertical="center"/>
    </xf>
    <xf numFmtId="178" fontId="35" fillId="5" borderId="79" xfId="0" applyNumberFormat="1" applyFont="1" applyFill="1" applyBorder="1" applyAlignment="1">
      <alignment horizontal="left" vertical="center" wrapText="1"/>
    </xf>
    <xf numFmtId="178" fontId="35" fillId="5" borderId="80" xfId="0" applyNumberFormat="1" applyFont="1" applyFill="1" applyBorder="1" applyAlignment="1">
      <alignment horizontal="left" vertical="center" wrapText="1"/>
    </xf>
    <xf numFmtId="178" fontId="35" fillId="3" borderId="37" xfId="0" applyNumberFormat="1" applyFont="1" applyFill="1" applyBorder="1" applyAlignment="1">
      <alignment horizontal="left" vertical="center" wrapText="1"/>
    </xf>
    <xf numFmtId="178" fontId="29" fillId="0" borderId="75" xfId="0" applyNumberFormat="1" applyFont="1" applyBorder="1" applyAlignment="1">
      <alignment horizontal="center" vertical="center"/>
    </xf>
    <xf numFmtId="178" fontId="29" fillId="0" borderId="76" xfId="0" applyNumberFormat="1" applyFont="1" applyBorder="1" applyAlignment="1">
      <alignment horizontal="center" vertical="center"/>
    </xf>
    <xf numFmtId="178" fontId="29" fillId="0" borderId="69" xfId="0" applyNumberFormat="1" applyFont="1" applyBorder="1" applyAlignment="1">
      <alignment horizontal="center" vertical="center"/>
    </xf>
    <xf numFmtId="178" fontId="30" fillId="4" borderId="70" xfId="0" applyNumberFormat="1" applyFont="1" applyFill="1" applyBorder="1" applyAlignment="1">
      <alignment horizontal="left" vertical="center" shrinkToFit="1"/>
    </xf>
    <xf numFmtId="178" fontId="30" fillId="4" borderId="71" xfId="0" applyNumberFormat="1" applyFont="1" applyFill="1" applyBorder="1" applyAlignment="1">
      <alignment horizontal="left" vertical="center" shrinkToFit="1"/>
    </xf>
    <xf numFmtId="178" fontId="35" fillId="3" borderId="79" xfId="0" applyNumberFormat="1" applyFont="1" applyFill="1" applyBorder="1" applyAlignment="1">
      <alignment horizontal="left" vertical="center" wrapText="1"/>
    </xf>
    <xf numFmtId="178" fontId="35" fillId="3" borderId="80" xfId="0" applyNumberFormat="1" applyFont="1" applyFill="1" applyBorder="1" applyAlignment="1">
      <alignment horizontal="left" vertical="center" wrapText="1"/>
    </xf>
    <xf numFmtId="179" fontId="35" fillId="3" borderId="62" xfId="0" applyNumberFormat="1" applyFont="1" applyFill="1" applyBorder="1" applyAlignment="1">
      <alignment horizontal="center" vertical="center"/>
    </xf>
    <xf numFmtId="179" fontId="35" fillId="3" borderId="10" xfId="0" applyNumberFormat="1" applyFont="1" applyFill="1" applyBorder="1" applyAlignment="1">
      <alignment horizontal="center" vertical="center"/>
    </xf>
    <xf numFmtId="179" fontId="35" fillId="3" borderId="5" xfId="0" applyNumberFormat="1" applyFont="1" applyFill="1" applyBorder="1" applyAlignment="1">
      <alignment horizontal="center" vertical="center"/>
    </xf>
    <xf numFmtId="178" fontId="35" fillId="2" borderId="32" xfId="0" applyNumberFormat="1" applyFont="1" applyFill="1" applyBorder="1" applyAlignment="1">
      <alignment horizontal="left" vertical="center" wrapText="1"/>
    </xf>
    <xf numFmtId="178" fontId="35" fillId="2" borderId="12" xfId="0" applyNumberFormat="1" applyFont="1" applyFill="1" applyBorder="1" applyAlignment="1">
      <alignment horizontal="left" vertical="center" wrapText="1"/>
    </xf>
    <xf numFmtId="178" fontId="35" fillId="2" borderId="37" xfId="0" applyNumberFormat="1" applyFont="1" applyFill="1" applyBorder="1" applyAlignment="1">
      <alignment horizontal="left" vertical="center" wrapText="1"/>
    </xf>
    <xf numFmtId="178" fontId="35" fillId="2" borderId="59" xfId="0" applyNumberFormat="1" applyFont="1" applyFill="1" applyBorder="1" applyAlignment="1">
      <alignment horizontal="left" vertical="center" wrapText="1"/>
    </xf>
    <xf numFmtId="179" fontId="35" fillId="2" borderId="62" xfId="0" applyNumberFormat="1" applyFont="1" applyFill="1" applyBorder="1" applyAlignment="1">
      <alignment horizontal="center" vertical="center"/>
    </xf>
    <xf numFmtId="179" fontId="35" fillId="2" borderId="10" xfId="0" applyNumberFormat="1" applyFont="1" applyFill="1" applyBorder="1" applyAlignment="1">
      <alignment horizontal="center" vertical="center"/>
    </xf>
    <xf numFmtId="179" fontId="35" fillId="2" borderId="5" xfId="0" applyNumberFormat="1" applyFont="1" applyFill="1" applyBorder="1" applyAlignment="1">
      <alignment horizontal="center" vertical="center"/>
    </xf>
    <xf numFmtId="178" fontId="35" fillId="2" borderId="79" xfId="0" applyNumberFormat="1" applyFont="1" applyFill="1" applyBorder="1" applyAlignment="1">
      <alignment horizontal="left" vertical="center" wrapText="1"/>
    </xf>
    <xf numFmtId="178" fontId="35" fillId="2" borderId="80" xfId="0" applyNumberFormat="1" applyFont="1" applyFill="1" applyBorder="1" applyAlignment="1">
      <alignment horizontal="left" vertical="center" wrapText="1"/>
    </xf>
    <xf numFmtId="178" fontId="30" fillId="2" borderId="70" xfId="0" applyNumberFormat="1" applyFont="1" applyFill="1" applyBorder="1" applyAlignment="1">
      <alignment horizontal="left" vertical="center" shrinkToFit="1"/>
    </xf>
    <xf numFmtId="178" fontId="30" fillId="2" borderId="71" xfId="0" applyNumberFormat="1" applyFont="1" applyFill="1" applyBorder="1" applyAlignment="1">
      <alignment horizontal="left" vertical="center" shrinkToFit="1"/>
    </xf>
    <xf numFmtId="179" fontId="35" fillId="4" borderId="62" xfId="0" applyNumberFormat="1" applyFont="1" applyFill="1" applyBorder="1" applyAlignment="1">
      <alignment horizontal="center" vertical="center"/>
    </xf>
    <xf numFmtId="179" fontId="35" fillId="4" borderId="10" xfId="0" applyNumberFormat="1" applyFont="1" applyFill="1" applyBorder="1" applyAlignment="1">
      <alignment horizontal="center" vertical="center"/>
    </xf>
    <xf numFmtId="179" fontId="35" fillId="4" borderId="5" xfId="0" applyNumberFormat="1" applyFont="1" applyFill="1" applyBorder="1" applyAlignment="1">
      <alignment horizontal="center" vertical="center"/>
    </xf>
    <xf numFmtId="178" fontId="35" fillId="4" borderId="32" xfId="0" applyNumberFormat="1" applyFont="1" applyFill="1" applyBorder="1" applyAlignment="1">
      <alignment horizontal="left" vertical="center" wrapText="1"/>
    </xf>
    <xf numFmtId="178" fontId="35" fillId="4" borderId="12" xfId="0" applyNumberFormat="1" applyFont="1" applyFill="1" applyBorder="1" applyAlignment="1">
      <alignment horizontal="left" vertical="center" wrapText="1"/>
    </xf>
    <xf numFmtId="178" fontId="35" fillId="4" borderId="37" xfId="0" applyNumberFormat="1" applyFont="1" applyFill="1" applyBorder="1" applyAlignment="1">
      <alignment horizontal="left" vertical="center" wrapText="1"/>
    </xf>
    <xf numFmtId="178" fontId="35" fillId="4" borderId="59" xfId="0" applyNumberFormat="1" applyFont="1" applyFill="1" applyBorder="1" applyAlignment="1">
      <alignment horizontal="left" vertical="center" wrapText="1"/>
    </xf>
    <xf numFmtId="178" fontId="35" fillId="4" borderId="79" xfId="0" applyNumberFormat="1" applyFont="1" applyFill="1" applyBorder="1" applyAlignment="1">
      <alignment horizontal="left" vertical="center" wrapText="1"/>
    </xf>
    <xf numFmtId="178" fontId="35" fillId="4" borderId="80" xfId="0" applyNumberFormat="1" applyFont="1" applyFill="1" applyBorder="1" applyAlignment="1">
      <alignment horizontal="left" vertical="center" wrapText="1"/>
    </xf>
    <xf numFmtId="176" fontId="26" fillId="0" borderId="0" xfId="0" applyNumberFormat="1" applyFont="1" applyAlignment="1">
      <alignment horizontal="center" vertical="center"/>
    </xf>
    <xf numFmtId="176" fontId="23" fillId="0" borderId="51" xfId="0" applyNumberFormat="1" applyFont="1" applyBorder="1" applyAlignment="1">
      <alignment horizontal="left" vertical="center" shrinkToFit="1"/>
    </xf>
    <xf numFmtId="176" fontId="16" fillId="0" borderId="50" xfId="0" applyNumberFormat="1" applyFont="1" applyBorder="1" applyAlignment="1">
      <alignment horizontal="left" vertical="center" wrapText="1" shrinkToFit="1"/>
    </xf>
    <xf numFmtId="176" fontId="16" fillId="0" borderId="49" xfId="0" applyNumberFormat="1" applyFont="1" applyBorder="1" applyAlignment="1">
      <alignment horizontal="left" vertical="center" shrinkToFit="1"/>
    </xf>
    <xf numFmtId="176" fontId="16" fillId="0" borderId="47" xfId="0" applyNumberFormat="1" applyFont="1" applyBorder="1" applyAlignment="1">
      <alignment horizontal="right" vertical="center" shrinkToFit="1"/>
    </xf>
    <xf numFmtId="176" fontId="16" fillId="0" borderId="49" xfId="0" applyNumberFormat="1" applyFont="1" applyBorder="1" applyAlignment="1">
      <alignment horizontal="right" vertical="center" shrinkToFit="1"/>
    </xf>
    <xf numFmtId="176" fontId="7" fillId="0" borderId="48" xfId="0" applyNumberFormat="1" applyFont="1" applyBorder="1" applyAlignment="1">
      <alignment horizontal="left" vertical="center" wrapText="1"/>
    </xf>
    <xf numFmtId="176" fontId="7" fillId="0" borderId="47" xfId="0" applyNumberFormat="1" applyFont="1" applyBorder="1" applyAlignment="1">
      <alignment horizontal="left" vertical="center" wrapText="1"/>
    </xf>
    <xf numFmtId="176" fontId="7" fillId="0" borderId="46" xfId="0" applyNumberFormat="1" applyFont="1" applyBorder="1" applyAlignment="1">
      <alignment horizontal="left" vertical="center" wrapText="1"/>
    </xf>
    <xf numFmtId="176" fontId="14" fillId="0" borderId="36" xfId="0" applyNumberFormat="1" applyFont="1" applyBorder="1" applyAlignment="1">
      <alignment horizontal="left" vertical="center" shrinkToFit="1"/>
    </xf>
    <xf numFmtId="176" fontId="14" fillId="0" borderId="23" xfId="0" applyNumberFormat="1" applyFont="1" applyBorder="1" applyAlignment="1">
      <alignment horizontal="left" vertical="center" shrinkToFit="1"/>
    </xf>
    <xf numFmtId="176" fontId="14" fillId="0" borderId="22" xfId="0" applyNumberFormat="1" applyFont="1" applyBorder="1" applyAlignment="1">
      <alignment horizontal="right" vertical="center" shrinkToFit="1"/>
    </xf>
    <xf numFmtId="176" fontId="14" fillId="0" borderId="23" xfId="0" applyNumberFormat="1" applyFont="1" applyBorder="1" applyAlignment="1">
      <alignment horizontal="right" vertical="center" shrinkToFit="1"/>
    </xf>
    <xf numFmtId="176" fontId="5" fillId="0" borderId="27" xfId="0" applyNumberFormat="1" applyFont="1" applyBorder="1" applyAlignment="1">
      <alignment horizontal="left" vertical="center" shrinkToFit="1"/>
    </xf>
    <xf numFmtId="176" fontId="5" fillId="0" borderId="26" xfId="0" applyNumberFormat="1" applyFont="1" applyBorder="1" applyAlignment="1">
      <alignment horizontal="left" vertical="center" shrinkToFit="1"/>
    </xf>
    <xf numFmtId="176" fontId="16" fillId="0" borderId="78" xfId="0" applyNumberFormat="1" applyFont="1" applyBorder="1" applyAlignment="1">
      <alignment horizontal="left" vertical="center" wrapText="1" shrinkToFit="1"/>
    </xf>
    <xf numFmtId="176" fontId="16" fillId="0" borderId="23" xfId="0" applyNumberFormat="1" applyFont="1" applyBorder="1" applyAlignment="1">
      <alignment horizontal="left" vertical="center" wrapText="1" shrinkToFit="1"/>
    </xf>
    <xf numFmtId="176" fontId="7" fillId="0" borderId="16" xfId="0" applyNumberFormat="1" applyFont="1" applyBorder="1" applyAlignment="1">
      <alignment horizontal="left" shrinkToFit="1"/>
    </xf>
    <xf numFmtId="176" fontId="7" fillId="0" borderId="24" xfId="0" applyNumberFormat="1" applyFont="1" applyBorder="1" applyAlignment="1">
      <alignment horizontal="left" shrinkToFit="1"/>
    </xf>
    <xf numFmtId="176" fontId="7" fillId="0" borderId="44" xfId="0" applyNumberFormat="1" applyFont="1" applyBorder="1" applyAlignment="1">
      <alignment horizontal="left" shrinkToFit="1"/>
    </xf>
    <xf numFmtId="176" fontId="14" fillId="0" borderId="45" xfId="0" applyNumberFormat="1" applyFont="1" applyBorder="1" applyAlignment="1">
      <alignment horizontal="left" vertical="center" shrinkToFit="1"/>
    </xf>
    <xf numFmtId="176" fontId="14" fillId="0" borderId="24" xfId="0" applyNumberFormat="1" applyFont="1" applyBorder="1" applyAlignment="1">
      <alignment horizontal="right" vertical="center" shrinkToFit="1"/>
    </xf>
    <xf numFmtId="176" fontId="14" fillId="0" borderId="45" xfId="0" applyNumberFormat="1" applyFont="1" applyBorder="1" applyAlignment="1">
      <alignment horizontal="right" vertical="center" shrinkToFit="1"/>
    </xf>
    <xf numFmtId="176" fontId="7" fillId="0" borderId="16" xfId="0" applyNumberFormat="1" applyFont="1" applyBorder="1" applyAlignment="1">
      <alignment horizontal="left" vertical="center" wrapText="1"/>
    </xf>
    <xf numFmtId="176" fontId="7" fillId="0" borderId="24" xfId="0" applyNumberFormat="1" applyFont="1" applyBorder="1" applyAlignment="1">
      <alignment horizontal="left" vertical="center" wrapText="1"/>
    </xf>
    <xf numFmtId="176" fontId="7" fillId="0" borderId="44" xfId="0" applyNumberFormat="1" applyFont="1" applyBorder="1" applyAlignment="1">
      <alignment horizontal="left" vertical="center" wrapText="1"/>
    </xf>
    <xf numFmtId="176" fontId="7" fillId="0" borderId="19" xfId="0" applyNumberFormat="1" applyFont="1" applyBorder="1" applyAlignment="1">
      <alignment horizontal="center" vertical="center"/>
    </xf>
    <xf numFmtId="176" fontId="7" fillId="0" borderId="18" xfId="0" applyNumberFormat="1" applyFont="1" applyBorder="1" applyAlignment="1">
      <alignment horizontal="center" vertical="center"/>
    </xf>
    <xf numFmtId="176" fontId="16" fillId="0" borderId="20" xfId="0" applyNumberFormat="1" applyFont="1" applyBorder="1" applyAlignment="1">
      <alignment horizontal="center" vertical="center" shrinkToFit="1"/>
    </xf>
    <xf numFmtId="176" fontId="16" fillId="0" borderId="23" xfId="0" applyNumberFormat="1" applyFont="1" applyBorder="1" applyAlignment="1">
      <alignment horizontal="center" vertical="center" shrinkToFit="1"/>
    </xf>
    <xf numFmtId="176" fontId="8" fillId="0" borderId="0" xfId="0" applyNumberFormat="1" applyFont="1" applyAlignment="1">
      <alignment horizontal="left" vertical="center" wrapText="1"/>
    </xf>
    <xf numFmtId="176" fontId="10" fillId="0" borderId="0" xfId="0" applyNumberFormat="1" applyFont="1" applyAlignment="1">
      <alignment horizontal="left" vertical="center" wrapText="1"/>
    </xf>
    <xf numFmtId="176" fontId="8" fillId="0" borderId="0" xfId="0" applyNumberFormat="1" applyFont="1" applyAlignment="1">
      <alignment horizontal="left" vertical="center"/>
    </xf>
    <xf numFmtId="176" fontId="5" fillId="8" borderId="3" xfId="0" applyNumberFormat="1" applyFont="1" applyFill="1" applyBorder="1" applyAlignment="1">
      <alignment horizontal="left" vertical="center" shrinkToFit="1"/>
    </xf>
    <xf numFmtId="176" fontId="5" fillId="8" borderId="2" xfId="0" applyNumberFormat="1" applyFont="1" applyFill="1" applyBorder="1" applyAlignment="1">
      <alignment horizontal="left" vertical="center" shrinkToFit="1"/>
    </xf>
    <xf numFmtId="176" fontId="5" fillId="8" borderId="1" xfId="0" applyNumberFormat="1" applyFont="1" applyFill="1" applyBorder="1" applyAlignment="1">
      <alignment horizontal="left" vertical="center" shrinkToFit="1"/>
    </xf>
    <xf numFmtId="176" fontId="5" fillId="8" borderId="8" xfId="0" applyNumberFormat="1" applyFont="1" applyFill="1" applyBorder="1" applyAlignment="1">
      <alignment horizontal="left" vertical="center" shrinkToFit="1"/>
    </xf>
    <xf numFmtId="176" fontId="5" fillId="8" borderId="7" xfId="0" applyNumberFormat="1" applyFont="1" applyFill="1" applyBorder="1" applyAlignment="1">
      <alignment horizontal="left" vertical="center" shrinkToFit="1"/>
    </xf>
    <xf numFmtId="176" fontId="5" fillId="8" borderId="6" xfId="0" applyNumberFormat="1" applyFont="1" applyFill="1" applyBorder="1" applyAlignment="1">
      <alignment horizontal="left" vertical="center" shrinkToFit="1"/>
    </xf>
    <xf numFmtId="176" fontId="7" fillId="0" borderId="22" xfId="0" applyNumberFormat="1" applyFont="1" applyBorder="1" applyAlignment="1">
      <alignment horizontal="right" vertical="center" shrinkToFit="1"/>
    </xf>
    <xf numFmtId="176" fontId="7" fillId="0" borderId="23" xfId="0" applyNumberFormat="1" applyFont="1" applyBorder="1" applyAlignment="1">
      <alignment horizontal="right" vertical="center" shrinkToFit="1"/>
    </xf>
    <xf numFmtId="176" fontId="7" fillId="0" borderId="20" xfId="0" applyNumberFormat="1" applyFont="1" applyBorder="1" applyAlignment="1">
      <alignment vertical="center" wrapText="1"/>
    </xf>
    <xf numFmtId="176" fontId="7" fillId="0" borderId="22" xfId="0" applyNumberFormat="1" applyFont="1" applyBorder="1" applyAlignment="1">
      <alignment vertical="center" wrapText="1"/>
    </xf>
    <xf numFmtId="176" fontId="7" fillId="0" borderId="21" xfId="0" applyNumberFormat="1" applyFont="1" applyBorder="1" applyAlignment="1">
      <alignment vertical="center" wrapText="1"/>
    </xf>
    <xf numFmtId="176" fontId="5" fillId="8" borderId="15" xfId="0" applyNumberFormat="1" applyFont="1" applyFill="1" applyBorder="1" applyAlignment="1">
      <alignment horizontal="left" vertical="center" shrinkToFit="1"/>
    </xf>
    <xf numFmtId="176" fontId="5" fillId="8" borderId="14" xfId="0" applyNumberFormat="1" applyFont="1" applyFill="1" applyBorder="1" applyAlignment="1">
      <alignment horizontal="left" vertical="center" shrinkToFit="1"/>
    </xf>
    <xf numFmtId="176" fontId="5" fillId="8" borderId="13" xfId="0" applyNumberFormat="1" applyFont="1" applyFill="1" applyBorder="1" applyAlignment="1">
      <alignment horizontal="left" vertical="center" shrinkToFit="1"/>
    </xf>
    <xf numFmtId="176" fontId="13" fillId="0" borderId="22" xfId="0" applyNumberFormat="1" applyFont="1" applyBorder="1" applyAlignment="1">
      <alignment horizontal="right" vertical="center" shrinkToFit="1"/>
    </xf>
    <xf numFmtId="176" fontId="13" fillId="0" borderId="23" xfId="0" applyNumberFormat="1" applyFont="1" applyBorder="1" applyAlignment="1">
      <alignment horizontal="right" vertical="center" shrinkToFit="1"/>
    </xf>
    <xf numFmtId="176" fontId="5" fillId="8" borderId="8" xfId="0" applyNumberFormat="1" applyFont="1" applyFill="1" applyBorder="1" applyAlignment="1">
      <alignment horizontal="center" vertical="center" shrinkToFit="1"/>
    </xf>
    <xf numFmtId="176" fontId="5" fillId="8" borderId="7" xfId="0" applyNumberFormat="1" applyFont="1" applyFill="1" applyBorder="1" applyAlignment="1">
      <alignment horizontal="center" vertical="center" shrinkToFit="1"/>
    </xf>
    <xf numFmtId="176" fontId="42" fillId="0" borderId="16" xfId="0" applyNumberFormat="1" applyFont="1" applyBorder="1" applyAlignment="1">
      <alignment horizontal="left" vertical="center" wrapText="1"/>
    </xf>
    <xf numFmtId="176" fontId="42" fillId="0" borderId="24" xfId="0" applyNumberFormat="1" applyFont="1" applyBorder="1" applyAlignment="1">
      <alignment horizontal="left" vertical="center" wrapText="1"/>
    </xf>
    <xf numFmtId="176" fontId="42" fillId="0" borderId="44" xfId="0" applyNumberFormat="1" applyFont="1" applyBorder="1" applyAlignment="1">
      <alignment horizontal="left" vertical="center" wrapText="1"/>
    </xf>
    <xf numFmtId="176" fontId="5" fillId="8" borderId="15" xfId="0" applyNumberFormat="1" applyFont="1" applyFill="1" applyBorder="1" applyAlignment="1" applyProtection="1">
      <alignment horizontal="left" vertical="center" shrinkToFit="1"/>
      <protection locked="0"/>
    </xf>
    <xf numFmtId="176" fontId="5" fillId="8" borderId="14" xfId="0" applyNumberFormat="1" applyFont="1" applyFill="1" applyBorder="1" applyAlignment="1" applyProtection="1">
      <alignment horizontal="left" vertical="center" shrinkToFit="1"/>
      <protection locked="0"/>
    </xf>
    <xf numFmtId="176" fontId="5" fillId="8" borderId="13" xfId="0" applyNumberFormat="1" applyFont="1" applyFill="1" applyBorder="1" applyAlignment="1" applyProtection="1">
      <alignment horizontal="left" vertical="center" shrinkToFit="1"/>
      <protection locked="0"/>
    </xf>
    <xf numFmtId="176" fontId="5" fillId="8" borderId="8" xfId="0" applyNumberFormat="1" applyFont="1" applyFill="1" applyBorder="1" applyAlignment="1" applyProtection="1">
      <alignment horizontal="left" vertical="center" shrinkToFit="1"/>
      <protection locked="0"/>
    </xf>
    <xf numFmtId="176" fontId="5" fillId="8" borderId="7" xfId="0" applyNumberFormat="1" applyFont="1" applyFill="1" applyBorder="1" applyAlignment="1" applyProtection="1">
      <alignment horizontal="left" vertical="center" shrinkToFit="1"/>
      <protection locked="0"/>
    </xf>
    <xf numFmtId="176" fontId="5" fillId="8" borderId="6" xfId="0" applyNumberFormat="1" applyFont="1" applyFill="1" applyBorder="1" applyAlignment="1" applyProtection="1">
      <alignment horizontal="left" vertical="center" shrinkToFit="1"/>
      <protection locked="0"/>
    </xf>
    <xf numFmtId="176" fontId="5" fillId="8" borderId="3" xfId="0" applyNumberFormat="1" applyFont="1" applyFill="1" applyBorder="1" applyAlignment="1" applyProtection="1">
      <alignment horizontal="left" vertical="center" shrinkToFit="1"/>
      <protection locked="0"/>
    </xf>
    <xf numFmtId="176" fontId="5" fillId="8" borderId="2" xfId="0" applyNumberFormat="1" applyFont="1" applyFill="1" applyBorder="1" applyAlignment="1" applyProtection="1">
      <alignment horizontal="left" vertical="center" shrinkToFit="1"/>
      <protection locked="0"/>
    </xf>
    <xf numFmtId="176" fontId="5" fillId="8" borderId="1" xfId="0" applyNumberFormat="1" applyFont="1" applyFill="1" applyBorder="1" applyAlignment="1" applyProtection="1">
      <alignment horizontal="left" vertical="center" shrinkToFit="1"/>
      <protection locked="0"/>
    </xf>
    <xf numFmtId="176" fontId="5" fillId="8" borderId="28" xfId="0" applyNumberFormat="1" applyFont="1" applyFill="1" applyBorder="1" applyAlignment="1" applyProtection="1">
      <alignment horizontal="left" vertical="center" shrinkToFit="1"/>
      <protection locked="0"/>
    </xf>
    <xf numFmtId="176" fontId="5" fillId="8" borderId="27" xfId="0" applyNumberFormat="1" applyFont="1" applyFill="1" applyBorder="1" applyAlignment="1" applyProtection="1">
      <alignment horizontal="left" vertical="center" shrinkToFit="1"/>
      <protection locked="0"/>
    </xf>
    <xf numFmtId="176" fontId="5" fillId="8" borderId="26" xfId="0" applyNumberFormat="1" applyFont="1" applyFill="1" applyBorder="1" applyAlignment="1" applyProtection="1">
      <alignment horizontal="left" vertical="center" shrinkToFit="1"/>
      <protection locked="0"/>
    </xf>
    <xf numFmtId="176" fontId="5" fillId="0" borderId="8" xfId="0" applyNumberFormat="1" applyFont="1" applyBorder="1" applyAlignment="1">
      <alignment horizontal="center" vertical="center" shrinkToFit="1"/>
    </xf>
    <xf numFmtId="176" fontId="5" fillId="0" borderId="7" xfId="0" applyNumberFormat="1" applyFont="1" applyBorder="1" applyAlignment="1">
      <alignment horizontal="center" vertical="center" shrinkToFit="1"/>
    </xf>
    <xf numFmtId="176" fontId="43" fillId="0" borderId="16" xfId="0" applyNumberFormat="1" applyFont="1" applyBorder="1" applyAlignment="1">
      <alignment horizontal="left" vertical="center" wrapText="1"/>
    </xf>
    <xf numFmtId="176" fontId="43" fillId="0" borderId="24" xfId="0" applyNumberFormat="1" applyFont="1" applyBorder="1" applyAlignment="1">
      <alignment horizontal="left" vertical="center" wrapText="1"/>
    </xf>
    <xf numFmtId="176" fontId="43" fillId="0" borderId="44" xfId="0" applyNumberFormat="1" applyFont="1" applyBorder="1" applyAlignment="1">
      <alignment horizontal="left" vertical="center" wrapText="1"/>
    </xf>
    <xf numFmtId="176" fontId="16" fillId="0" borderId="78" xfId="0" applyNumberFormat="1" applyFont="1" applyBorder="1" applyAlignment="1">
      <alignment horizontal="left" vertical="center" shrinkToFit="1"/>
    </xf>
    <xf numFmtId="176" fontId="16" fillId="0" borderId="23" xfId="0" applyNumberFormat="1" applyFont="1" applyBorder="1" applyAlignment="1">
      <alignment horizontal="left" vertical="center" shrinkToFit="1"/>
    </xf>
    <xf numFmtId="176" fontId="16" fillId="0" borderId="20" xfId="0" applyNumberFormat="1" applyFont="1" applyBorder="1" applyAlignment="1">
      <alignment horizontal="right" vertical="center" shrinkToFit="1"/>
    </xf>
    <xf numFmtId="176" fontId="16" fillId="0" borderId="23" xfId="0" applyNumberFormat="1" applyFont="1" applyBorder="1" applyAlignment="1">
      <alignment horizontal="right" vertical="center" shrinkToFit="1"/>
    </xf>
    <xf numFmtId="176" fontId="7" fillId="0" borderId="20" xfId="0" applyNumberFormat="1" applyFont="1" applyBorder="1" applyAlignment="1">
      <alignment horizontal="center" vertical="center" wrapText="1"/>
    </xf>
    <xf numFmtId="176" fontId="7" fillId="0" borderId="22" xfId="0" applyNumberFormat="1" applyFont="1" applyBorder="1" applyAlignment="1">
      <alignment horizontal="center" vertical="center" wrapText="1"/>
    </xf>
    <xf numFmtId="176" fontId="7" fillId="0" borderId="21" xfId="0" applyNumberFormat="1" applyFont="1" applyBorder="1" applyAlignment="1">
      <alignment horizontal="center" vertical="center" wrapText="1"/>
    </xf>
    <xf numFmtId="176" fontId="18" fillId="0" borderId="0" xfId="0" applyNumberFormat="1" applyFont="1" applyAlignment="1">
      <alignment horizontal="center" vertical="center"/>
    </xf>
    <xf numFmtId="176" fontId="16" fillId="0" borderId="50" xfId="0" applyNumberFormat="1" applyFont="1" applyBorder="1" applyAlignment="1">
      <alignment horizontal="left" vertical="center" shrinkToFit="1"/>
    </xf>
    <xf numFmtId="176" fontId="5" fillId="2" borderId="28" xfId="0" applyNumberFormat="1" applyFont="1" applyFill="1" applyBorder="1" applyAlignment="1" applyProtection="1">
      <alignment horizontal="left" vertical="center" shrinkToFit="1"/>
      <protection locked="0"/>
    </xf>
    <xf numFmtId="176" fontId="5" fillId="2" borderId="27" xfId="0" applyNumberFormat="1" applyFont="1" applyFill="1" applyBorder="1" applyAlignment="1" applyProtection="1">
      <alignment horizontal="left" vertical="center" shrinkToFit="1"/>
      <protection locked="0"/>
    </xf>
    <xf numFmtId="176" fontId="5" fillId="2" borderId="26" xfId="0" applyNumberFormat="1" applyFont="1" applyFill="1" applyBorder="1" applyAlignment="1" applyProtection="1">
      <alignment horizontal="left" vertical="center" shrinkToFit="1"/>
      <protection locked="0"/>
    </xf>
    <xf numFmtId="176" fontId="5" fillId="2" borderId="15" xfId="0" applyNumberFormat="1" applyFont="1" applyFill="1" applyBorder="1" applyAlignment="1" applyProtection="1">
      <alignment horizontal="left" vertical="center" shrinkToFit="1"/>
      <protection locked="0"/>
    </xf>
    <xf numFmtId="176" fontId="5" fillId="2" borderId="14" xfId="0" applyNumberFormat="1" applyFont="1" applyFill="1" applyBorder="1" applyAlignment="1" applyProtection="1">
      <alignment horizontal="left" vertical="center" shrinkToFit="1"/>
      <protection locked="0"/>
    </xf>
    <xf numFmtId="176" fontId="5" fillId="2" borderId="13" xfId="0" applyNumberFormat="1" applyFont="1" applyFill="1" applyBorder="1" applyAlignment="1" applyProtection="1">
      <alignment horizontal="left" vertical="center" shrinkToFit="1"/>
      <protection locked="0"/>
    </xf>
    <xf numFmtId="176" fontId="5" fillId="2" borderId="8" xfId="0" applyNumberFormat="1" applyFont="1" applyFill="1" applyBorder="1" applyAlignment="1" applyProtection="1">
      <alignment horizontal="left" vertical="center" shrinkToFit="1"/>
      <protection locked="0"/>
    </xf>
    <xf numFmtId="176" fontId="5" fillId="2" borderId="7" xfId="0" applyNumberFormat="1" applyFont="1" applyFill="1" applyBorder="1" applyAlignment="1" applyProtection="1">
      <alignment horizontal="left" vertical="center" shrinkToFit="1"/>
      <protection locked="0"/>
    </xf>
    <xf numFmtId="176" fontId="5" fillId="2" borderId="6" xfId="0" applyNumberFormat="1" applyFont="1" applyFill="1" applyBorder="1" applyAlignment="1" applyProtection="1">
      <alignment horizontal="left" vertical="center" shrinkToFit="1"/>
      <protection locked="0"/>
    </xf>
    <xf numFmtId="176" fontId="5" fillId="2" borderId="3" xfId="0" applyNumberFormat="1" applyFont="1" applyFill="1" applyBorder="1" applyAlignment="1" applyProtection="1">
      <alignment horizontal="left" vertical="center" shrinkToFit="1"/>
      <protection locked="0"/>
    </xf>
    <xf numFmtId="176" fontId="5" fillId="2" borderId="2" xfId="0" applyNumberFormat="1" applyFont="1" applyFill="1" applyBorder="1" applyAlignment="1" applyProtection="1">
      <alignment horizontal="left" vertical="center" shrinkToFit="1"/>
      <protection locked="0"/>
    </xf>
    <xf numFmtId="176" fontId="5" fillId="2" borderId="1" xfId="0" applyNumberFormat="1" applyFont="1" applyFill="1" applyBorder="1" applyAlignment="1" applyProtection="1">
      <alignment horizontal="left" vertical="center" shrinkToFit="1"/>
      <protection locked="0"/>
    </xf>
    <xf numFmtId="176" fontId="42" fillId="0" borderId="20" xfId="0" applyNumberFormat="1" applyFont="1" applyBorder="1" applyAlignment="1">
      <alignment horizontal="center" vertical="center" shrinkToFit="1"/>
    </xf>
    <xf numFmtId="176" fontId="42" fillId="0" borderId="22" xfId="0" applyNumberFormat="1" applyFont="1" applyBorder="1" applyAlignment="1">
      <alignment horizontal="center" vertical="center" shrinkToFit="1"/>
    </xf>
    <xf numFmtId="176" fontId="5" fillId="2" borderId="20" xfId="0" applyNumberFormat="1" applyFont="1" applyFill="1" applyBorder="1" applyAlignment="1" applyProtection="1">
      <alignment horizontal="left" vertical="center" shrinkToFit="1"/>
      <protection locked="0"/>
    </xf>
    <xf numFmtId="176" fontId="5" fillId="2" borderId="22" xfId="0" applyNumberFormat="1" applyFont="1" applyFill="1" applyBorder="1" applyAlignment="1" applyProtection="1">
      <alignment horizontal="left" vertical="center" shrinkToFit="1"/>
      <protection locked="0"/>
    </xf>
    <xf numFmtId="176" fontId="5" fillId="2" borderId="21" xfId="0" applyNumberFormat="1" applyFont="1" applyFill="1" applyBorder="1" applyAlignment="1" applyProtection="1">
      <alignment horizontal="left" vertical="center" shrinkToFit="1"/>
      <protection locked="0"/>
    </xf>
    <xf numFmtId="176" fontId="18" fillId="0" borderId="0" xfId="0" applyNumberFormat="1" applyFont="1" applyAlignment="1" applyProtection="1">
      <alignment horizontal="center" vertical="center"/>
      <protection locked="0"/>
    </xf>
    <xf numFmtId="176" fontId="43" fillId="0" borderId="48" xfId="0" applyNumberFormat="1" applyFont="1" applyBorder="1" applyAlignment="1">
      <alignment horizontal="left" vertical="center" wrapText="1"/>
    </xf>
    <xf numFmtId="176" fontId="43" fillId="0" borderId="47" xfId="0" applyNumberFormat="1" applyFont="1" applyBorder="1" applyAlignment="1">
      <alignment horizontal="left" vertical="center" wrapText="1"/>
    </xf>
    <xf numFmtId="176" fontId="43" fillId="0" borderId="46" xfId="0" applyNumberFormat="1" applyFont="1" applyBorder="1" applyAlignment="1">
      <alignment horizontal="left" vertical="center" wrapText="1"/>
    </xf>
    <xf numFmtId="176" fontId="5" fillId="2" borderId="57" xfId="0" applyNumberFormat="1" applyFont="1" applyFill="1" applyBorder="1" applyAlignment="1">
      <alignment horizontal="left" vertical="center" shrinkToFit="1"/>
    </xf>
    <xf numFmtId="176" fontId="5" fillId="2" borderId="51" xfId="0" applyNumberFormat="1" applyFont="1" applyFill="1" applyBorder="1" applyAlignment="1">
      <alignment horizontal="left" vertical="center" shrinkToFit="1"/>
    </xf>
    <xf numFmtId="176" fontId="5" fillId="2" borderId="65" xfId="0" applyNumberFormat="1" applyFont="1" applyFill="1" applyBorder="1" applyAlignment="1">
      <alignment horizontal="left" vertical="center" shrinkToFit="1"/>
    </xf>
    <xf numFmtId="176" fontId="14" fillId="0" borderId="66" xfId="0" applyNumberFormat="1" applyFont="1" applyBorder="1" applyAlignment="1">
      <alignment horizontal="left" vertical="center" shrinkToFit="1"/>
    </xf>
    <xf numFmtId="176" fontId="14" fillId="0" borderId="49" xfId="0" applyNumberFormat="1" applyFont="1" applyBorder="1" applyAlignment="1">
      <alignment horizontal="left" vertical="center" shrinkToFit="1"/>
    </xf>
    <xf numFmtId="176" fontId="42" fillId="0" borderId="20" xfId="0" applyNumberFormat="1" applyFont="1" applyBorder="1" applyAlignment="1">
      <alignment horizontal="center" vertical="center" wrapText="1"/>
    </xf>
    <xf numFmtId="176" fontId="42" fillId="0" borderId="22" xfId="0" applyNumberFormat="1" applyFont="1" applyBorder="1" applyAlignment="1">
      <alignment horizontal="center" vertical="center" wrapText="1"/>
    </xf>
    <xf numFmtId="176" fontId="42" fillId="0" borderId="48" xfId="0" applyNumberFormat="1" applyFont="1" applyBorder="1" applyAlignment="1">
      <alignment horizontal="center" vertical="center" shrinkToFit="1"/>
    </xf>
    <xf numFmtId="176" fontId="42" fillId="0" borderId="47" xfId="0" applyNumberFormat="1" applyFont="1" applyBorder="1" applyAlignment="1">
      <alignment horizontal="center" vertical="center" shrinkToFit="1"/>
    </xf>
    <xf numFmtId="38" fontId="37" fillId="0" borderId="0" xfId="7" applyFont="1" applyAlignment="1">
      <alignment horizontal="center" vertical="center"/>
    </xf>
    <xf numFmtId="38" fontId="37" fillId="0" borderId="34" xfId="7" applyFont="1" applyBorder="1" applyAlignment="1">
      <alignment horizontal="center" vertical="center" shrinkToFit="1"/>
    </xf>
    <xf numFmtId="38" fontId="37" fillId="0" borderId="0" xfId="7" applyFont="1" applyAlignment="1">
      <alignment horizontal="right" vertical="center"/>
    </xf>
    <xf numFmtId="38" fontId="37" fillId="11" borderId="34" xfId="7" applyFont="1" applyFill="1" applyBorder="1" applyAlignment="1" applyProtection="1">
      <alignment horizontal="center" vertical="center"/>
      <protection locked="0"/>
    </xf>
    <xf numFmtId="38" fontId="37" fillId="0" borderId="66" xfId="7" applyFont="1" applyBorder="1" applyAlignment="1">
      <alignment horizontal="left" vertical="center" wrapText="1"/>
    </xf>
    <xf numFmtId="38" fontId="37" fillId="0" borderId="82" xfId="7" applyFont="1" applyBorder="1" applyAlignment="1">
      <alignment horizontal="left" vertical="center" wrapText="1"/>
    </xf>
    <xf numFmtId="38" fontId="37" fillId="0" borderId="83" xfId="7" applyFont="1" applyBorder="1" applyAlignment="1">
      <alignment horizontal="left" vertical="center" wrapText="1"/>
    </xf>
    <xf numFmtId="38" fontId="37" fillId="0" borderId="88" xfId="7" applyFont="1" applyBorder="1" applyAlignment="1">
      <alignment horizontal="left" vertical="center" wrapText="1"/>
    </xf>
    <xf numFmtId="38" fontId="37" fillId="0" borderId="51" xfId="7" applyFont="1" applyBorder="1" applyAlignment="1">
      <alignment horizontal="left" vertical="center" wrapText="1"/>
    </xf>
    <xf numFmtId="38" fontId="37" fillId="0" borderId="65" xfId="7" applyFont="1" applyBorder="1" applyAlignment="1">
      <alignment horizontal="left" vertical="center" wrapText="1"/>
    </xf>
    <xf numFmtId="38" fontId="37" fillId="11" borderId="66" xfId="7" applyFont="1" applyFill="1" applyBorder="1" applyAlignment="1" applyProtection="1">
      <alignment horizontal="center" vertical="center"/>
      <protection locked="0"/>
    </xf>
    <xf numFmtId="38" fontId="37" fillId="11" borderId="82" xfId="7" applyFont="1" applyFill="1" applyBorder="1" applyAlignment="1" applyProtection="1">
      <alignment horizontal="center" vertical="center"/>
      <protection locked="0"/>
    </xf>
    <xf numFmtId="38" fontId="37" fillId="11" borderId="83" xfId="7" applyFont="1" applyFill="1" applyBorder="1" applyAlignment="1" applyProtection="1">
      <alignment horizontal="center" vertical="center"/>
      <protection locked="0"/>
    </xf>
    <xf numFmtId="38" fontId="37" fillId="11" borderId="88" xfId="7" applyFont="1" applyFill="1" applyBorder="1" applyAlignment="1" applyProtection="1">
      <alignment horizontal="center" vertical="center"/>
      <protection locked="0"/>
    </xf>
    <xf numFmtId="38" fontId="37" fillId="11" borderId="51" xfId="7" applyFont="1" applyFill="1" applyBorder="1" applyAlignment="1" applyProtection="1">
      <alignment horizontal="center" vertical="center"/>
      <protection locked="0"/>
    </xf>
    <xf numFmtId="38" fontId="37" fillId="11" borderId="65" xfId="7" applyFont="1" applyFill="1" applyBorder="1" applyAlignment="1" applyProtection="1">
      <alignment horizontal="center" vertical="center"/>
      <protection locked="0"/>
    </xf>
    <xf numFmtId="38" fontId="37" fillId="11" borderId="0" xfId="7" applyFont="1" applyFill="1" applyAlignment="1" applyProtection="1">
      <alignment horizontal="center" vertical="center"/>
      <protection locked="0"/>
    </xf>
    <xf numFmtId="38" fontId="37" fillId="0" borderId="75" xfId="7" applyFont="1" applyBorder="1" applyAlignment="1">
      <alignment horizontal="center" vertical="center"/>
    </xf>
    <xf numFmtId="38" fontId="37" fillId="0" borderId="76" xfId="7" applyFont="1" applyBorder="1" applyAlignment="1">
      <alignment horizontal="center" vertical="center"/>
    </xf>
    <xf numFmtId="38" fontId="37" fillId="0" borderId="87" xfId="7" applyFont="1" applyBorder="1" applyAlignment="1">
      <alignment horizontal="center" vertical="center"/>
    </xf>
    <xf numFmtId="38" fontId="37" fillId="0" borderId="16" xfId="7" applyFont="1" applyBorder="1" applyAlignment="1">
      <alignment horizontal="left" vertical="center" wrapText="1"/>
    </xf>
    <xf numFmtId="38" fontId="37" fillId="0" borderId="24" xfId="7" applyFont="1" applyBorder="1" applyAlignment="1">
      <alignment horizontal="left" vertical="center"/>
    </xf>
    <xf numFmtId="38" fontId="37" fillId="0" borderId="44" xfId="7" applyFont="1" applyBorder="1" applyAlignment="1">
      <alignment horizontal="left" vertical="center"/>
    </xf>
    <xf numFmtId="38" fontId="37" fillId="0" borderId="11" xfId="7" applyFont="1" applyBorder="1" applyAlignment="1">
      <alignment horizontal="left" vertical="center"/>
    </xf>
    <xf numFmtId="38" fontId="37" fillId="0" borderId="0" xfId="7" applyFont="1" applyBorder="1" applyAlignment="1">
      <alignment horizontal="left" vertical="center"/>
    </xf>
    <xf numFmtId="38" fontId="37" fillId="0" borderId="52" xfId="7" applyFont="1" applyBorder="1" applyAlignment="1">
      <alignment horizontal="left" vertical="center"/>
    </xf>
    <xf numFmtId="38" fontId="37" fillId="0" borderId="36" xfId="7" applyFont="1" applyFill="1" applyBorder="1" applyAlignment="1">
      <alignment horizontal="right" vertical="center"/>
    </xf>
    <xf numFmtId="38" fontId="37" fillId="0" borderId="24" xfId="7" applyFont="1" applyFill="1" applyBorder="1" applyAlignment="1">
      <alignment horizontal="right" vertical="center"/>
    </xf>
    <xf numFmtId="180" fontId="37" fillId="0" borderId="31" xfId="8" applyNumberFormat="1" applyFont="1" applyBorder="1" applyAlignment="1">
      <alignment horizontal="right" vertical="center"/>
    </xf>
    <xf numFmtId="180" fontId="37" fillId="0" borderId="0" xfId="8" applyNumberFormat="1" applyFont="1" applyBorder="1" applyAlignment="1">
      <alignment horizontal="right" vertical="center"/>
    </xf>
    <xf numFmtId="38" fontId="37" fillId="0" borderId="24" xfId="7" applyFont="1" applyBorder="1" applyAlignment="1">
      <alignment horizontal="left" vertical="center" wrapText="1"/>
    </xf>
    <xf numFmtId="38" fontId="37" fillId="0" borderId="44" xfId="7" applyFont="1" applyBorder="1" applyAlignment="1">
      <alignment horizontal="left" vertical="center" wrapText="1"/>
    </xf>
    <xf numFmtId="38" fontId="37" fillId="0" borderId="57" xfId="7" applyFont="1" applyBorder="1" applyAlignment="1">
      <alignment horizontal="left" vertical="center" wrapText="1"/>
    </xf>
    <xf numFmtId="38" fontId="37" fillId="0" borderId="30" xfId="7" applyFont="1" applyFill="1" applyBorder="1" applyAlignment="1">
      <alignment horizontal="right" vertical="center"/>
    </xf>
    <xf numFmtId="38" fontId="37" fillId="0" borderId="34" xfId="7" applyFont="1" applyFill="1" applyBorder="1" applyAlignment="1">
      <alignment horizontal="right" vertical="center"/>
    </xf>
    <xf numFmtId="38" fontId="37" fillId="0" borderId="34" xfId="7" applyFont="1" applyBorder="1" applyAlignment="1">
      <alignment horizontal="left" vertical="center"/>
    </xf>
    <xf numFmtId="38" fontId="37" fillId="0" borderId="33" xfId="7" applyFont="1" applyBorder="1" applyAlignment="1">
      <alignment horizontal="left" vertical="center"/>
    </xf>
    <xf numFmtId="38" fontId="37" fillId="0" borderId="84" xfId="7" applyFont="1" applyBorder="1" applyAlignment="1">
      <alignment horizontal="left" vertical="center"/>
    </xf>
    <xf numFmtId="38" fontId="37" fillId="0" borderId="85" xfId="7" applyFont="1" applyBorder="1" applyAlignment="1">
      <alignment horizontal="left" vertical="center"/>
    </xf>
    <xf numFmtId="38" fontId="37" fillId="0" borderId="86" xfId="7" applyFont="1" applyBorder="1" applyAlignment="1">
      <alignment horizontal="left" vertical="center"/>
    </xf>
    <xf numFmtId="38" fontId="37" fillId="0" borderId="84" xfId="7" applyFont="1" applyBorder="1" applyAlignment="1">
      <alignment horizontal="right" vertical="center"/>
    </xf>
    <xf numFmtId="38" fontId="37" fillId="0" borderId="85" xfId="7" applyFont="1" applyBorder="1" applyAlignment="1">
      <alignment horizontal="right" vertical="center"/>
    </xf>
    <xf numFmtId="38" fontId="37" fillId="0" borderId="66" xfId="7" applyFont="1" applyBorder="1" applyAlignment="1">
      <alignment horizontal="left" vertical="center"/>
    </xf>
    <xf numFmtId="38" fontId="37" fillId="0" borderId="47" xfId="7" applyFont="1" applyBorder="1" applyAlignment="1">
      <alignment horizontal="left" vertical="center"/>
    </xf>
    <xf numFmtId="38" fontId="37" fillId="0" borderId="46" xfId="7" applyFont="1" applyBorder="1" applyAlignment="1">
      <alignment horizontal="left" vertical="center"/>
    </xf>
    <xf numFmtId="38" fontId="37" fillId="0" borderId="31" xfId="7" applyFont="1" applyFill="1" applyBorder="1" applyAlignment="1">
      <alignment horizontal="right" vertical="center"/>
    </xf>
    <xf numFmtId="38" fontId="37" fillId="0" borderId="0" xfId="7" applyFont="1" applyFill="1" applyBorder="1" applyAlignment="1">
      <alignment horizontal="right" vertical="center"/>
    </xf>
    <xf numFmtId="38" fontId="45" fillId="0" borderId="0" xfId="7" applyFont="1" applyAlignment="1">
      <alignment horizontal="center" vertical="center"/>
    </xf>
    <xf numFmtId="38" fontId="37" fillId="0" borderId="50" xfId="7" applyFont="1" applyBorder="1" applyAlignment="1">
      <alignment horizontal="left" vertical="center"/>
    </xf>
    <xf numFmtId="38" fontId="37" fillId="0" borderId="66" xfId="7" applyFont="1" applyBorder="1" applyAlignment="1">
      <alignment horizontal="center" vertical="center"/>
    </xf>
    <xf numFmtId="38" fontId="37" fillId="0" borderId="82" xfId="7" applyFont="1" applyBorder="1" applyAlignment="1">
      <alignment horizontal="center" vertical="center"/>
    </xf>
    <xf numFmtId="0" fontId="37" fillId="11" borderId="23" xfId="9" applyFont="1" applyFill="1" applyBorder="1" applyAlignment="1" applyProtection="1">
      <alignment horizontal="center" vertical="center"/>
      <protection locked="0"/>
    </xf>
    <xf numFmtId="0" fontId="37" fillId="11" borderId="19" xfId="9" applyFont="1" applyFill="1" applyBorder="1" applyAlignment="1" applyProtection="1">
      <alignment horizontal="center" vertical="center"/>
      <protection locked="0"/>
    </xf>
    <xf numFmtId="0" fontId="37" fillId="11" borderId="20" xfId="9" applyFont="1" applyFill="1" applyBorder="1" applyAlignment="1" applyProtection="1">
      <alignment horizontal="center" vertical="center"/>
      <protection locked="0"/>
    </xf>
    <xf numFmtId="0" fontId="37" fillId="0" borderId="75" xfId="9" applyFont="1" applyBorder="1" applyAlignment="1">
      <alignment horizontal="center" vertical="center"/>
    </xf>
    <xf numFmtId="0" fontId="37" fillId="0" borderId="76" xfId="9" applyFont="1" applyBorder="1" applyAlignment="1">
      <alignment horizontal="center" vertical="center"/>
    </xf>
    <xf numFmtId="0" fontId="37" fillId="0" borderId="87" xfId="9" applyFont="1" applyBorder="1" applyAlignment="1">
      <alignment horizontal="center" vertical="center"/>
    </xf>
    <xf numFmtId="0" fontId="44" fillId="0" borderId="89" xfId="9" applyFont="1" applyBorder="1" applyAlignment="1">
      <alignment horizontal="center" vertical="center" wrapText="1"/>
    </xf>
    <xf numFmtId="0" fontId="44" fillId="0" borderId="94" xfId="9" applyFont="1" applyBorder="1" applyAlignment="1">
      <alignment horizontal="center" vertical="center"/>
    </xf>
    <xf numFmtId="0" fontId="44" fillId="0" borderId="94" xfId="9" applyFont="1" applyBorder="1" applyAlignment="1">
      <alignment horizontal="center" vertical="center" wrapText="1"/>
    </xf>
    <xf numFmtId="0" fontId="44" fillId="0" borderId="89" xfId="9" applyFont="1" applyBorder="1" applyAlignment="1">
      <alignment horizontal="center" vertical="center"/>
    </xf>
    <xf numFmtId="0" fontId="44" fillId="0" borderId="99" xfId="9" applyFont="1" applyBorder="1" applyAlignment="1">
      <alignment horizontal="center" vertical="center"/>
    </xf>
    <xf numFmtId="0" fontId="44" fillId="0" borderId="100" xfId="9" applyFont="1" applyBorder="1" applyAlignment="1">
      <alignment horizontal="center" vertical="center"/>
    </xf>
    <xf numFmtId="0" fontId="44" fillId="0" borderId="101" xfId="9" applyFont="1" applyBorder="1" applyAlignment="1">
      <alignment horizontal="center" vertical="center"/>
    </xf>
    <xf numFmtId="0" fontId="44" fillId="0" borderId="91" xfId="9" applyFont="1" applyBorder="1" applyAlignment="1">
      <alignment horizontal="center" vertical="center" wrapText="1"/>
    </xf>
    <xf numFmtId="0" fontId="44" fillId="0" borderId="109" xfId="9" applyFont="1" applyBorder="1" applyAlignment="1">
      <alignment horizontal="center" vertical="center" wrapText="1"/>
    </xf>
    <xf numFmtId="0" fontId="44" fillId="0" borderId="96" xfId="9" applyFont="1" applyBorder="1" applyAlignment="1">
      <alignment horizontal="center" vertical="center" wrapText="1"/>
    </xf>
    <xf numFmtId="0" fontId="37" fillId="11" borderId="107" xfId="9" applyFont="1" applyFill="1" applyBorder="1" applyAlignment="1" applyProtection="1">
      <alignment horizontal="center" vertical="center"/>
      <protection locked="0"/>
    </xf>
    <xf numFmtId="0" fontId="37" fillId="11" borderId="37" xfId="9" applyFont="1" applyFill="1" applyBorder="1" applyAlignment="1" applyProtection="1">
      <alignment horizontal="center" vertical="center"/>
      <protection locked="0"/>
    </xf>
    <xf numFmtId="0" fontId="37" fillId="11" borderId="35" xfId="9" applyFont="1" applyFill="1" applyBorder="1" applyAlignment="1" applyProtection="1">
      <alignment horizontal="center" vertical="center"/>
      <protection locked="0"/>
    </xf>
    <xf numFmtId="0" fontId="47" fillId="0" borderId="0" xfId="9" applyFont="1" applyAlignment="1">
      <alignment horizontal="center" vertical="center"/>
    </xf>
    <xf numFmtId="38" fontId="37" fillId="0" borderId="75" xfId="9" applyNumberFormat="1" applyFont="1" applyBorder="1" applyAlignment="1">
      <alignment horizontal="center" vertical="center" shrinkToFit="1"/>
    </xf>
    <xf numFmtId="38" fontId="37" fillId="0" borderId="87" xfId="9" applyNumberFormat="1" applyFont="1" applyBorder="1" applyAlignment="1">
      <alignment horizontal="center" vertical="center" shrinkToFit="1"/>
    </xf>
    <xf numFmtId="0" fontId="44" fillId="0" borderId="49" xfId="9" applyFont="1" applyBorder="1" applyAlignment="1">
      <alignment horizontal="center" vertical="center"/>
    </xf>
    <xf numFmtId="0" fontId="44" fillId="0" borderId="90" xfId="9" applyFont="1" applyBorder="1" applyAlignment="1">
      <alignment horizontal="center" vertical="center"/>
    </xf>
    <xf numFmtId="0" fontId="44" fillId="0" borderId="48" xfId="9" applyFont="1" applyBorder="1" applyAlignment="1">
      <alignment horizontal="center" vertical="center"/>
    </xf>
    <xf numFmtId="0" fontId="44" fillId="0" borderId="77" xfId="9" applyFont="1" applyBorder="1" applyAlignment="1">
      <alignment horizontal="center" vertical="center"/>
    </xf>
    <xf numFmtId="0" fontId="44" fillId="0" borderId="60" xfId="9" applyFont="1" applyBorder="1" applyAlignment="1">
      <alignment horizontal="center" vertical="center"/>
    </xf>
    <xf numFmtId="0" fontId="44" fillId="0" borderId="95" xfId="9" applyFont="1" applyBorder="1" applyAlignment="1">
      <alignment horizontal="center" vertical="center"/>
    </xf>
    <xf numFmtId="0" fontId="44" fillId="0" borderId="92" xfId="9" applyFont="1" applyBorder="1" applyAlignment="1">
      <alignment horizontal="center" vertical="center" wrapText="1"/>
    </xf>
    <xf numFmtId="0" fontId="44" fillId="0" borderId="93" xfId="9" applyFont="1" applyBorder="1" applyAlignment="1">
      <alignment horizontal="center" vertical="center"/>
    </xf>
  </cellXfs>
  <cellStyles count="11">
    <cellStyle name="パーセント 2" xfId="2" xr:uid="{00000000-0005-0000-0000-000000000000}"/>
    <cellStyle name="パーセント 2 2" xfId="5" xr:uid="{00000000-0005-0000-0000-000001000000}"/>
    <cellStyle name="パーセント 2 3" xfId="8" xr:uid="{00000000-0005-0000-0000-000002000000}"/>
    <cellStyle name="桁区切り" xfId="10" builtinId="6"/>
    <cellStyle name="桁区切り 2" xfId="1" xr:uid="{00000000-0005-0000-0000-000004000000}"/>
    <cellStyle name="桁区切り 2 2" xfId="4" xr:uid="{00000000-0005-0000-0000-000005000000}"/>
    <cellStyle name="桁区切り 2 3" xfId="7" xr:uid="{00000000-0005-0000-0000-000006000000}"/>
    <cellStyle name="標準" xfId="0" builtinId="0"/>
    <cellStyle name="標準 2" xfId="3" xr:uid="{00000000-0005-0000-0000-000008000000}"/>
    <cellStyle name="標準 2 2" xfId="6" xr:uid="{00000000-0005-0000-0000-000009000000}"/>
    <cellStyle name="標準 2 3" xfId="9" xr:uid="{00000000-0005-0000-0000-00000A000000}"/>
  </cellStyles>
  <dxfs count="60">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s>
  <tableStyles count="0" defaultTableStyle="TableStyleMedium2" defaultPivotStyle="PivotStyleLight16"/>
  <colors>
    <mruColors>
      <color rgb="FFFFFF99"/>
      <color rgb="FFCCFFCC"/>
      <color rgb="FF99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7"/>
  <sheetViews>
    <sheetView workbookViewId="0">
      <selection activeCell="B6" sqref="B6"/>
    </sheetView>
  </sheetViews>
  <sheetFormatPr defaultRowHeight="12"/>
  <cols>
    <col min="1" max="1" width="13.3984375" customWidth="1"/>
    <col min="2" max="2" width="11.8984375" bestFit="1" customWidth="1"/>
  </cols>
  <sheetData>
    <row r="1" spans="1:3" ht="16.5">
      <c r="A1" s="172" t="s">
        <v>153</v>
      </c>
    </row>
    <row r="3" spans="1:3">
      <c r="A3" s="170" t="s">
        <v>151</v>
      </c>
      <c r="B3" s="171">
        <v>180</v>
      </c>
    </row>
    <row r="4" spans="1:3">
      <c r="A4" s="170" t="s">
        <v>152</v>
      </c>
      <c r="B4" s="171" t="s">
        <v>213</v>
      </c>
    </row>
    <row r="5" spans="1:3">
      <c r="A5" s="170" t="s">
        <v>156</v>
      </c>
      <c r="B5" s="171">
        <v>8</v>
      </c>
      <c r="C5" t="s">
        <v>157</v>
      </c>
    </row>
    <row r="7" spans="1:3">
      <c r="A7" t="s">
        <v>155</v>
      </c>
    </row>
  </sheetData>
  <phoneticPr fontId="6"/>
  <dataValidations count="1">
    <dataValidation type="list" allowBlank="1" showInputMessage="1" showErrorMessage="1" sqref="B4" xr:uid="{00000000-0002-0000-0000-000000000000}">
      <formula1>"新規委託校,再公募校"</formula1>
    </dataValidation>
  </dataValidations>
  <pageMargins left="0.7" right="0.7" top="0.75" bottom="0.75" header="0.3" footer="0.3"/>
  <pageSetup paperSize="9" orientation="portrait" copies="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pageSetUpPr fitToPage="1"/>
  </sheetPr>
  <dimension ref="A1:O71"/>
  <sheetViews>
    <sheetView view="pageBreakPreview" topLeftCell="A65" zoomScale="85" zoomScaleNormal="85" zoomScaleSheetLayoutView="85" workbookViewId="0">
      <selection activeCell="B69" sqref="B69:J69"/>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1" customFormat="1" ht="19">
      <c r="A1" s="488" t="str">
        <f>"令和" &amp; H2&amp; "年度　ねりっこ学童クラブ経費（受入児童数　" &amp; 設定シート!B3 &amp; "名）　※消費税非課税対象"</f>
        <v>令和8年度　ねりっこ学童クラブ経費（受入児童数　180名）　※消費税非課税対象</v>
      </c>
      <c r="B1" s="488"/>
      <c r="C1" s="488"/>
      <c r="D1" s="488"/>
      <c r="E1" s="488"/>
      <c r="F1" s="488"/>
      <c r="G1" s="488"/>
      <c r="H1" s="488"/>
      <c r="I1" s="488"/>
      <c r="J1" s="488"/>
      <c r="K1" s="173"/>
      <c r="L1" s="80"/>
      <c r="M1" s="80"/>
      <c r="O1" s="82"/>
    </row>
    <row r="2" spans="1:15" ht="9" customHeight="1">
      <c r="H2" s="1">
        <v>8</v>
      </c>
      <c r="I2" s="1" t="s">
        <v>154</v>
      </c>
    </row>
    <row r="3" spans="1:15" ht="18.899999999999999" customHeight="1" thickBot="1">
      <c r="A3" s="65"/>
      <c r="B3" s="392" t="s">
        <v>91</v>
      </c>
      <c r="C3" s="392"/>
      <c r="D3" s="392"/>
      <c r="E3" s="392"/>
      <c r="F3" s="392"/>
      <c r="G3" s="392"/>
      <c r="H3" s="392"/>
      <c r="I3" s="392"/>
      <c r="J3" s="392"/>
    </row>
    <row r="4" spans="1:15" ht="27" customHeight="1">
      <c r="A4" s="470" t="s">
        <v>71</v>
      </c>
      <c r="B4" s="394"/>
      <c r="C4" s="128">
        <f>C5+C48+C46</f>
        <v>0</v>
      </c>
      <c r="D4" s="489"/>
      <c r="E4" s="490"/>
      <c r="F4" s="490"/>
      <c r="G4" s="490"/>
      <c r="H4" s="490"/>
      <c r="I4" s="490"/>
      <c r="J4" s="491"/>
    </row>
    <row r="5" spans="1:15" ht="27" customHeight="1">
      <c r="A5" s="400" t="s">
        <v>38</v>
      </c>
      <c r="B5" s="411"/>
      <c r="C5" s="129">
        <f>C7+C11+C18+C34+C41</f>
        <v>0</v>
      </c>
      <c r="D5" s="497" t="str">
        <f>IF(C5=SUM(C7:C45)/2,"","数値に相違があります")</f>
        <v/>
      </c>
      <c r="E5" s="498"/>
      <c r="F5" s="498"/>
      <c r="G5" s="498"/>
      <c r="H5" s="498"/>
      <c r="I5" s="498"/>
      <c r="J5" s="179">
        <f>C5-C45</f>
        <v>0</v>
      </c>
    </row>
    <row r="6" spans="1:15" ht="23.4" customHeight="1">
      <c r="A6" s="64"/>
      <c r="B6" s="63" t="s">
        <v>86</v>
      </c>
      <c r="C6" s="62" t="s">
        <v>43</v>
      </c>
      <c r="D6" s="417" t="s">
        <v>89</v>
      </c>
      <c r="E6" s="417"/>
      <c r="F6" s="417"/>
      <c r="G6" s="417"/>
      <c r="H6" s="417"/>
      <c r="I6" s="417"/>
      <c r="J6" s="418"/>
      <c r="L6" s="61"/>
      <c r="M6" s="61"/>
    </row>
    <row r="7" spans="1:15" ht="23.4" customHeight="1">
      <c r="A7" s="10"/>
      <c r="B7" s="60" t="s">
        <v>37</v>
      </c>
      <c r="C7" s="59">
        <f>SUM(C8:C10)</f>
        <v>0</v>
      </c>
      <c r="D7" s="33"/>
      <c r="E7" s="32"/>
      <c r="F7" s="32"/>
      <c r="G7" s="32"/>
      <c r="H7" s="32"/>
      <c r="I7" s="32"/>
      <c r="J7" s="31"/>
    </row>
    <row r="8" spans="1:15" ht="23.4" customHeight="1">
      <c r="A8" s="10"/>
      <c r="B8" s="73"/>
      <c r="C8" s="11">
        <f>E8*12+H8*12+E9*12+H9*12+E10*12+H10*12</f>
        <v>0</v>
      </c>
      <c r="D8" s="52" t="s">
        <v>44</v>
      </c>
      <c r="E8" s="293"/>
      <c r="F8" s="51" t="s">
        <v>82</v>
      </c>
      <c r="G8" s="51" t="s">
        <v>45</v>
      </c>
      <c r="H8" s="293"/>
      <c r="I8" s="51" t="s">
        <v>82</v>
      </c>
      <c r="J8" s="69"/>
    </row>
    <row r="9" spans="1:15" ht="23.4" customHeight="1">
      <c r="A9" s="10"/>
      <c r="B9" s="68"/>
      <c r="C9" s="11"/>
      <c r="D9" s="52" t="s">
        <v>149</v>
      </c>
      <c r="E9" s="293"/>
      <c r="F9" s="51" t="s">
        <v>82</v>
      </c>
      <c r="G9" s="51" t="s">
        <v>45</v>
      </c>
      <c r="H9" s="293"/>
      <c r="I9" s="51" t="s">
        <v>82</v>
      </c>
      <c r="J9" s="69"/>
    </row>
    <row r="10" spans="1:15" ht="23.4" customHeight="1">
      <c r="A10" s="10"/>
      <c r="B10" s="271"/>
      <c r="C10" s="272"/>
      <c r="D10" s="52" t="s">
        <v>251</v>
      </c>
      <c r="E10" s="294"/>
      <c r="F10" s="51" t="s">
        <v>82</v>
      </c>
      <c r="G10" s="51" t="s">
        <v>45</v>
      </c>
      <c r="H10" s="294"/>
      <c r="I10" s="51" t="s">
        <v>82</v>
      </c>
      <c r="J10" s="273"/>
    </row>
    <row r="11" spans="1:15" ht="23.4" customHeight="1">
      <c r="A11" s="10"/>
      <c r="B11" s="54" t="s">
        <v>78</v>
      </c>
      <c r="C11" s="53">
        <f>SUM(C12:C17)</f>
        <v>0</v>
      </c>
      <c r="D11" s="408" t="s">
        <v>148</v>
      </c>
      <c r="E11" s="409"/>
      <c r="F11" s="409"/>
      <c r="G11" s="409"/>
      <c r="H11" s="409"/>
      <c r="I11" s="409"/>
      <c r="J11" s="410"/>
    </row>
    <row r="12" spans="1:15" ht="23.4" customHeight="1">
      <c r="A12" s="10"/>
      <c r="B12" s="11" t="s">
        <v>36</v>
      </c>
      <c r="C12" s="11">
        <f>E12+H12+E13+H13+E14+H14</f>
        <v>0</v>
      </c>
      <c r="D12" s="52" t="s">
        <v>44</v>
      </c>
      <c r="E12" s="293"/>
      <c r="F12" s="51" t="s">
        <v>46</v>
      </c>
      <c r="G12" s="51" t="s">
        <v>45</v>
      </c>
      <c r="H12" s="293"/>
      <c r="I12" s="51" t="s">
        <v>46</v>
      </c>
      <c r="J12" s="48"/>
    </row>
    <row r="13" spans="1:15" ht="23.4" customHeight="1">
      <c r="A13" s="10"/>
      <c r="B13" s="11"/>
      <c r="C13" s="11"/>
      <c r="D13" s="52" t="s">
        <v>149</v>
      </c>
      <c r="E13" s="293"/>
      <c r="F13" s="51" t="s">
        <v>150</v>
      </c>
      <c r="G13" s="51" t="s">
        <v>45</v>
      </c>
      <c r="H13" s="293"/>
      <c r="I13" s="51" t="s">
        <v>46</v>
      </c>
      <c r="J13" s="48"/>
    </row>
    <row r="14" spans="1:15" ht="23.4" customHeight="1">
      <c r="A14" s="10"/>
      <c r="B14" s="11"/>
      <c r="C14" s="11"/>
      <c r="D14" s="52" t="s">
        <v>149</v>
      </c>
      <c r="E14" s="293"/>
      <c r="F14" s="51" t="s">
        <v>150</v>
      </c>
      <c r="G14" s="51" t="s">
        <v>45</v>
      </c>
      <c r="H14" s="293"/>
      <c r="I14" s="51" t="s">
        <v>9</v>
      </c>
      <c r="J14" s="48"/>
    </row>
    <row r="15" spans="1:15" ht="23.4" customHeight="1">
      <c r="A15" s="10"/>
      <c r="B15" s="11" t="s">
        <v>35</v>
      </c>
      <c r="C15" s="11">
        <f>E15*12+H15*12+E16*12+H16*12+E17*12+H17*12</f>
        <v>0</v>
      </c>
      <c r="D15" s="52" t="s">
        <v>44</v>
      </c>
      <c r="E15" s="293"/>
      <c r="F15" s="51" t="s">
        <v>82</v>
      </c>
      <c r="G15" s="51" t="s">
        <v>45</v>
      </c>
      <c r="H15" s="293"/>
      <c r="I15" s="51" t="s">
        <v>82</v>
      </c>
      <c r="J15" s="48"/>
    </row>
    <row r="16" spans="1:15" ht="23.4" customHeight="1">
      <c r="A16" s="10"/>
      <c r="B16" s="11"/>
      <c r="C16" s="11"/>
      <c r="D16" s="52" t="s">
        <v>149</v>
      </c>
      <c r="E16" s="293"/>
      <c r="F16" s="51" t="s">
        <v>82</v>
      </c>
      <c r="G16" s="51" t="s">
        <v>45</v>
      </c>
      <c r="H16" s="293"/>
      <c r="I16" s="51" t="s">
        <v>82</v>
      </c>
      <c r="J16" s="20"/>
    </row>
    <row r="17" spans="1:10" ht="23.4" customHeight="1">
      <c r="A17" s="10"/>
      <c r="B17" s="11"/>
      <c r="C17" s="11"/>
      <c r="D17" s="52" t="s">
        <v>251</v>
      </c>
      <c r="E17" s="295"/>
      <c r="F17" s="51" t="s">
        <v>82</v>
      </c>
      <c r="G17" s="51" t="s">
        <v>82</v>
      </c>
      <c r="H17" s="295"/>
      <c r="I17" s="51" t="s">
        <v>82</v>
      </c>
      <c r="J17" s="274"/>
    </row>
    <row r="18" spans="1:10" ht="23.4" customHeight="1">
      <c r="A18" s="10"/>
      <c r="B18" s="54" t="s">
        <v>75</v>
      </c>
      <c r="C18" s="53">
        <f>SUM(C19:C33)</f>
        <v>0</v>
      </c>
      <c r="D18" s="408" t="s">
        <v>34</v>
      </c>
      <c r="E18" s="409"/>
      <c r="F18" s="409"/>
      <c r="G18" s="409"/>
      <c r="H18" s="409"/>
      <c r="I18" s="409"/>
      <c r="J18" s="410"/>
    </row>
    <row r="19" spans="1:10" ht="23.4" customHeight="1">
      <c r="A19" s="10"/>
      <c r="B19" s="11" t="s">
        <v>33</v>
      </c>
      <c r="C19" s="11">
        <f>ROUND((E19*12+H19*12+E20*12+H20*12+E21*12+H21*12),0)</f>
        <v>0</v>
      </c>
      <c r="D19" s="52" t="s">
        <v>44</v>
      </c>
      <c r="E19" s="293"/>
      <c r="F19" s="51" t="s">
        <v>82</v>
      </c>
      <c r="G19" s="51" t="s">
        <v>45</v>
      </c>
      <c r="H19" s="293"/>
      <c r="I19" s="51" t="s">
        <v>82</v>
      </c>
      <c r="J19" s="48"/>
    </row>
    <row r="20" spans="1:10" ht="23.4" customHeight="1">
      <c r="A20" s="10"/>
      <c r="B20" s="11"/>
      <c r="C20" s="11"/>
      <c r="D20" s="52" t="s">
        <v>149</v>
      </c>
      <c r="E20" s="293"/>
      <c r="F20" s="51" t="s">
        <v>82</v>
      </c>
      <c r="G20" s="51" t="s">
        <v>45</v>
      </c>
      <c r="H20" s="293"/>
      <c r="I20" s="51" t="s">
        <v>82</v>
      </c>
      <c r="J20" s="48"/>
    </row>
    <row r="21" spans="1:10" ht="23.4" customHeight="1">
      <c r="A21" s="10"/>
      <c r="B21" s="11"/>
      <c r="C21" s="11"/>
      <c r="D21" s="52" t="s">
        <v>251</v>
      </c>
      <c r="E21" s="293"/>
      <c r="F21" s="51" t="s">
        <v>82</v>
      </c>
      <c r="G21" s="51" t="s">
        <v>45</v>
      </c>
      <c r="H21" s="293"/>
      <c r="I21" s="51" t="s">
        <v>82</v>
      </c>
      <c r="J21" s="48"/>
    </row>
    <row r="22" spans="1:10" ht="23.4" customHeight="1">
      <c r="A22" s="10"/>
      <c r="B22" s="11" t="s">
        <v>32</v>
      </c>
      <c r="C22" s="11">
        <f>ROUND((E22*12+H22*12+E23*12+H23*12+E24*12+H24*12),0)</f>
        <v>0</v>
      </c>
      <c r="D22" s="52" t="s">
        <v>44</v>
      </c>
      <c r="E22" s="293"/>
      <c r="F22" s="51" t="s">
        <v>82</v>
      </c>
      <c r="G22" s="51" t="s">
        <v>45</v>
      </c>
      <c r="H22" s="293"/>
      <c r="I22" s="51" t="s">
        <v>82</v>
      </c>
      <c r="J22" s="48"/>
    </row>
    <row r="23" spans="1:10" ht="23.4" customHeight="1">
      <c r="A23" s="10"/>
      <c r="B23" s="11"/>
      <c r="C23" s="11"/>
      <c r="D23" s="52" t="s">
        <v>149</v>
      </c>
      <c r="E23" s="293"/>
      <c r="F23" s="51" t="s">
        <v>82</v>
      </c>
      <c r="G23" s="51" t="s">
        <v>45</v>
      </c>
      <c r="H23" s="293"/>
      <c r="I23" s="51" t="s">
        <v>82</v>
      </c>
      <c r="J23" s="48"/>
    </row>
    <row r="24" spans="1:10" ht="23.4" customHeight="1">
      <c r="A24" s="10"/>
      <c r="B24" s="11"/>
      <c r="C24" s="11"/>
      <c r="D24" s="52" t="s">
        <v>251</v>
      </c>
      <c r="E24" s="293"/>
      <c r="F24" s="51" t="s">
        <v>82</v>
      </c>
      <c r="G24" s="51" t="s">
        <v>45</v>
      </c>
      <c r="H24" s="293"/>
      <c r="I24" s="51" t="s">
        <v>82</v>
      </c>
      <c r="J24" s="48"/>
    </row>
    <row r="25" spans="1:10" ht="23.4" customHeight="1">
      <c r="A25" s="10"/>
      <c r="B25" s="11" t="s">
        <v>104</v>
      </c>
      <c r="C25" s="11">
        <f>ROUND((E25*12+H25*12+E26*12+H26*12+E27*12+H27*12),0)</f>
        <v>0</v>
      </c>
      <c r="D25" s="52" t="s">
        <v>44</v>
      </c>
      <c r="E25" s="293"/>
      <c r="F25" s="51" t="s">
        <v>82</v>
      </c>
      <c r="G25" s="51" t="s">
        <v>45</v>
      </c>
      <c r="H25" s="293"/>
      <c r="I25" s="51" t="s">
        <v>82</v>
      </c>
      <c r="J25" s="48"/>
    </row>
    <row r="26" spans="1:10" ht="23.4" customHeight="1">
      <c r="A26" s="10"/>
      <c r="B26" s="11"/>
      <c r="C26" s="11"/>
      <c r="D26" s="52" t="s">
        <v>149</v>
      </c>
      <c r="E26" s="293"/>
      <c r="F26" s="51" t="s">
        <v>82</v>
      </c>
      <c r="G26" s="51" t="s">
        <v>45</v>
      </c>
      <c r="H26" s="293"/>
      <c r="I26" s="51" t="s">
        <v>82</v>
      </c>
      <c r="J26" s="48"/>
    </row>
    <row r="27" spans="1:10" ht="23.4" customHeight="1">
      <c r="A27" s="10"/>
      <c r="B27" s="11"/>
      <c r="C27" s="11"/>
      <c r="D27" s="52" t="s">
        <v>251</v>
      </c>
      <c r="E27" s="293"/>
      <c r="F27" s="51" t="s">
        <v>82</v>
      </c>
      <c r="G27" s="51" t="s">
        <v>45</v>
      </c>
      <c r="H27" s="293"/>
      <c r="I27" s="51" t="s">
        <v>82</v>
      </c>
      <c r="J27" s="48"/>
    </row>
    <row r="28" spans="1:10" ht="23.4" customHeight="1">
      <c r="A28" s="10"/>
      <c r="B28" s="11" t="s">
        <v>31</v>
      </c>
      <c r="C28" s="11">
        <f>ROUND((E28*12+H28*12+E29*12+H29*12+E30*12+H30*12),0)</f>
        <v>0</v>
      </c>
      <c r="D28" s="52" t="s">
        <v>44</v>
      </c>
      <c r="E28" s="293"/>
      <c r="F28" s="51" t="s">
        <v>82</v>
      </c>
      <c r="G28" s="51" t="s">
        <v>45</v>
      </c>
      <c r="H28" s="293"/>
      <c r="I28" s="51" t="s">
        <v>82</v>
      </c>
      <c r="J28" s="48"/>
    </row>
    <row r="29" spans="1:10" ht="23.4" customHeight="1">
      <c r="A29" s="10"/>
      <c r="B29" s="11"/>
      <c r="C29" s="11"/>
      <c r="D29" s="52" t="s">
        <v>149</v>
      </c>
      <c r="E29" s="293"/>
      <c r="F29" s="51" t="s">
        <v>82</v>
      </c>
      <c r="G29" s="51" t="s">
        <v>45</v>
      </c>
      <c r="H29" s="293"/>
      <c r="I29" s="51" t="s">
        <v>82</v>
      </c>
      <c r="J29" s="48"/>
    </row>
    <row r="30" spans="1:10" ht="23.4" customHeight="1">
      <c r="A30" s="10"/>
      <c r="B30" s="11"/>
      <c r="C30" s="11"/>
      <c r="D30" s="52" t="s">
        <v>251</v>
      </c>
      <c r="E30" s="293"/>
      <c r="F30" s="51" t="s">
        <v>82</v>
      </c>
      <c r="G30" s="51" t="s">
        <v>45</v>
      </c>
      <c r="H30" s="293"/>
      <c r="I30" s="51" t="s">
        <v>82</v>
      </c>
      <c r="J30" s="48"/>
    </row>
    <row r="31" spans="1:10" ht="23.4" customHeight="1">
      <c r="A31" s="10"/>
      <c r="B31" s="11" t="s">
        <v>30</v>
      </c>
      <c r="C31" s="11">
        <f>ROUND((E31*12+H31*12+E32*12+H32*12+E33*12+H33*12),0)</f>
        <v>0</v>
      </c>
      <c r="D31" s="52" t="s">
        <v>44</v>
      </c>
      <c r="E31" s="293"/>
      <c r="F31" s="51" t="s">
        <v>82</v>
      </c>
      <c r="G31" s="51" t="s">
        <v>45</v>
      </c>
      <c r="H31" s="293"/>
      <c r="I31" s="51" t="s">
        <v>82</v>
      </c>
      <c r="J31" s="48"/>
    </row>
    <row r="32" spans="1:10" ht="23.4" customHeight="1">
      <c r="A32" s="10"/>
      <c r="B32" s="70"/>
      <c r="C32" s="11"/>
      <c r="D32" s="52" t="s">
        <v>149</v>
      </c>
      <c r="E32" s="293"/>
      <c r="F32" s="51" t="s">
        <v>82</v>
      </c>
      <c r="G32" s="51" t="s">
        <v>45</v>
      </c>
      <c r="H32" s="293"/>
      <c r="I32" s="51" t="s">
        <v>82</v>
      </c>
      <c r="J32" s="45"/>
    </row>
    <row r="33" spans="1:10" ht="23.4" customHeight="1">
      <c r="A33" s="10"/>
      <c r="B33" s="17"/>
      <c r="C33" s="272"/>
      <c r="D33" s="52" t="s">
        <v>251</v>
      </c>
      <c r="E33" s="296"/>
      <c r="F33" s="51" t="s">
        <v>82</v>
      </c>
      <c r="G33" s="51" t="s">
        <v>45</v>
      </c>
      <c r="H33" s="296"/>
      <c r="I33" s="51" t="s">
        <v>82</v>
      </c>
      <c r="J33" s="275"/>
    </row>
    <row r="34" spans="1:10" ht="23.4" customHeight="1">
      <c r="A34" s="10"/>
      <c r="B34" s="35" t="s">
        <v>79</v>
      </c>
      <c r="C34" s="34">
        <f>SUM(C35:C40)</f>
        <v>0</v>
      </c>
      <c r="D34" s="44"/>
      <c r="E34" s="44"/>
      <c r="F34" s="32"/>
      <c r="G34" s="44"/>
      <c r="H34" s="44"/>
      <c r="I34" s="44"/>
      <c r="J34" s="43"/>
    </row>
    <row r="35" spans="1:10" ht="23.4" customHeight="1">
      <c r="A35" s="10"/>
      <c r="B35" s="39" t="s">
        <v>58</v>
      </c>
      <c r="C35" s="39">
        <f>E35*G35*I35</f>
        <v>0</v>
      </c>
      <c r="D35" s="38" t="s">
        <v>24</v>
      </c>
      <c r="E35" s="296"/>
      <c r="F35" s="37" t="s">
        <v>23</v>
      </c>
      <c r="G35" s="297"/>
      <c r="H35" s="42" t="s">
        <v>83</v>
      </c>
      <c r="I35" s="297"/>
      <c r="J35" s="36" t="s">
        <v>17</v>
      </c>
    </row>
    <row r="36" spans="1:10" ht="23.4" customHeight="1">
      <c r="A36" s="10"/>
      <c r="B36" s="39" t="s">
        <v>59</v>
      </c>
      <c r="C36" s="39">
        <f t="shared" ref="C36:C40" si="0">E36*G36*I36</f>
        <v>0</v>
      </c>
      <c r="D36" s="38" t="s">
        <v>20</v>
      </c>
      <c r="E36" s="296"/>
      <c r="F36" s="37" t="s">
        <v>19</v>
      </c>
      <c r="G36" s="297"/>
      <c r="H36" s="37" t="s">
        <v>18</v>
      </c>
      <c r="I36" s="297"/>
      <c r="J36" s="36" t="s">
        <v>17</v>
      </c>
    </row>
    <row r="37" spans="1:10" ht="23.4" customHeight="1">
      <c r="A37" s="10"/>
      <c r="B37" s="39" t="s">
        <v>60</v>
      </c>
      <c r="C37" s="39">
        <f t="shared" si="0"/>
        <v>0</v>
      </c>
      <c r="D37" s="38" t="s">
        <v>24</v>
      </c>
      <c r="E37" s="296"/>
      <c r="F37" s="37" t="s">
        <v>23</v>
      </c>
      <c r="G37" s="297"/>
      <c r="H37" s="37" t="s">
        <v>83</v>
      </c>
      <c r="I37" s="297"/>
      <c r="J37" s="41" t="s">
        <v>17</v>
      </c>
    </row>
    <row r="38" spans="1:10" ht="23.4" customHeight="1">
      <c r="A38" s="10"/>
      <c r="B38" s="11" t="s">
        <v>61</v>
      </c>
      <c r="C38" s="39">
        <f t="shared" si="0"/>
        <v>0</v>
      </c>
      <c r="D38" s="38" t="s">
        <v>20</v>
      </c>
      <c r="E38" s="296"/>
      <c r="F38" s="37" t="s">
        <v>19</v>
      </c>
      <c r="G38" s="297"/>
      <c r="H38" s="37" t="s">
        <v>18</v>
      </c>
      <c r="I38" s="297"/>
      <c r="J38" s="36" t="s">
        <v>17</v>
      </c>
    </row>
    <row r="39" spans="1:10" ht="23.4" customHeight="1">
      <c r="A39" s="10"/>
      <c r="B39" s="39" t="s">
        <v>48</v>
      </c>
      <c r="C39" s="39">
        <f t="shared" si="0"/>
        <v>0</v>
      </c>
      <c r="D39" s="38" t="s">
        <v>24</v>
      </c>
      <c r="E39" s="296"/>
      <c r="F39" s="37" t="s">
        <v>23</v>
      </c>
      <c r="G39" s="297"/>
      <c r="H39" s="37" t="s">
        <v>83</v>
      </c>
      <c r="I39" s="297"/>
      <c r="J39" s="41" t="s">
        <v>17</v>
      </c>
    </row>
    <row r="40" spans="1:10" ht="23.4" customHeight="1">
      <c r="A40" s="10"/>
      <c r="B40" s="11" t="s">
        <v>49</v>
      </c>
      <c r="C40" s="11">
        <f t="shared" si="0"/>
        <v>0</v>
      </c>
      <c r="D40" s="12" t="s">
        <v>20</v>
      </c>
      <c r="E40" s="293"/>
      <c r="F40" s="42" t="s">
        <v>19</v>
      </c>
      <c r="G40" s="298"/>
      <c r="H40" s="42" t="s">
        <v>18</v>
      </c>
      <c r="I40" s="298"/>
      <c r="J40" s="72" t="s">
        <v>17</v>
      </c>
    </row>
    <row r="41" spans="1:10" ht="23.4" customHeight="1">
      <c r="A41" s="79"/>
      <c r="B41" s="35" t="s">
        <v>77</v>
      </c>
      <c r="C41" s="34">
        <f>SUM(C42:C45)</f>
        <v>0</v>
      </c>
      <c r="D41" s="33"/>
      <c r="E41" s="32"/>
      <c r="F41" s="32"/>
      <c r="G41" s="32"/>
      <c r="H41" s="32"/>
      <c r="I41" s="32"/>
      <c r="J41" s="31"/>
    </row>
    <row r="42" spans="1:10" ht="23.4" customHeight="1">
      <c r="A42" s="10"/>
      <c r="B42" s="71" t="s">
        <v>62</v>
      </c>
      <c r="C42" s="11">
        <f>E42*12+H42*12+E43*12+H43*12+E44*12+H44*12</f>
        <v>0</v>
      </c>
      <c r="D42" s="52" t="s">
        <v>44</v>
      </c>
      <c r="E42" s="293"/>
      <c r="F42" s="51" t="s">
        <v>82</v>
      </c>
      <c r="G42" s="51" t="s">
        <v>45</v>
      </c>
      <c r="H42" s="293"/>
      <c r="I42" s="51" t="s">
        <v>82</v>
      </c>
      <c r="J42" s="143"/>
    </row>
    <row r="43" spans="1:10" ht="23.4" customHeight="1">
      <c r="A43" s="277"/>
      <c r="B43" s="144"/>
      <c r="C43" s="39"/>
      <c r="D43" s="52" t="s">
        <v>149</v>
      </c>
      <c r="E43" s="293"/>
      <c r="F43" s="51" t="s">
        <v>82</v>
      </c>
      <c r="G43" s="51" t="s">
        <v>45</v>
      </c>
      <c r="H43" s="293"/>
      <c r="I43" s="51" t="s">
        <v>82</v>
      </c>
      <c r="J43" s="41"/>
    </row>
    <row r="44" spans="1:10" ht="23.4" customHeight="1">
      <c r="A44" s="277"/>
      <c r="B44" s="276"/>
      <c r="C44" s="9"/>
      <c r="D44" s="52" t="s">
        <v>251</v>
      </c>
      <c r="E44" s="294"/>
      <c r="F44" s="51" t="s">
        <v>82</v>
      </c>
      <c r="G44" s="51" t="s">
        <v>45</v>
      </c>
      <c r="H44" s="294"/>
      <c r="I44" s="51" t="s">
        <v>82</v>
      </c>
      <c r="J44" s="275"/>
    </row>
    <row r="45" spans="1:10" ht="23.4" customHeight="1" thickBot="1">
      <c r="A45" s="141"/>
      <c r="B45" s="145" t="s">
        <v>105</v>
      </c>
      <c r="C45" s="299"/>
      <c r="D45" s="492" t="s">
        <v>108</v>
      </c>
      <c r="E45" s="493"/>
      <c r="F45" s="493"/>
      <c r="G45" s="493"/>
      <c r="H45" s="493"/>
      <c r="I45" s="493"/>
      <c r="J45" s="494"/>
    </row>
    <row r="46" spans="1:10" ht="27" customHeight="1">
      <c r="A46" s="495" t="s">
        <v>81</v>
      </c>
      <c r="B46" s="496"/>
      <c r="C46" s="93">
        <f>SUM(C47)</f>
        <v>0</v>
      </c>
      <c r="D46" s="499" t="str">
        <f>IF(C46=SUM(C47),"","数値に相違があります")</f>
        <v/>
      </c>
      <c r="E46" s="500"/>
      <c r="F46" s="500"/>
      <c r="G46" s="500"/>
      <c r="H46" s="500"/>
      <c r="I46" s="500"/>
      <c r="J46" s="180">
        <f>C46+C48</f>
        <v>0</v>
      </c>
    </row>
    <row r="47" spans="1:10" ht="23.4" customHeight="1">
      <c r="A47" s="10"/>
      <c r="B47" s="74" t="s">
        <v>53</v>
      </c>
      <c r="C47" s="283"/>
      <c r="D47" s="485"/>
      <c r="E47" s="486"/>
      <c r="F47" s="486"/>
      <c r="G47" s="486"/>
      <c r="H47" s="486"/>
      <c r="I47" s="486"/>
      <c r="J47" s="487"/>
    </row>
    <row r="48" spans="1:10" ht="27.9" customHeight="1">
      <c r="A48" s="400" t="s">
        <v>70</v>
      </c>
      <c r="B48" s="401"/>
      <c r="C48" s="127">
        <f>SUM(C49,C60)</f>
        <v>0</v>
      </c>
      <c r="D48" s="483" t="str">
        <f>IF(C48=SUM(C49:C67)/2,"","数値に相違があります")</f>
        <v/>
      </c>
      <c r="E48" s="484"/>
      <c r="F48" s="484"/>
      <c r="G48" s="484"/>
      <c r="H48" s="484"/>
      <c r="I48" s="484"/>
      <c r="J48" s="181"/>
    </row>
    <row r="49" spans="1:10" ht="27.9" customHeight="1">
      <c r="A49" s="8"/>
      <c r="B49" s="22" t="s">
        <v>72</v>
      </c>
      <c r="C49" s="131">
        <f>SUM(C51:C59)</f>
        <v>0</v>
      </c>
      <c r="D49" s="432" t="s">
        <v>14</v>
      </c>
      <c r="E49" s="433"/>
      <c r="F49" s="433"/>
      <c r="G49" s="433"/>
      <c r="H49" s="433"/>
      <c r="I49" s="433"/>
      <c r="J49" s="434"/>
    </row>
    <row r="50" spans="1:10" ht="23.4" customHeight="1">
      <c r="A50" s="21"/>
      <c r="B50" s="63" t="s">
        <v>86</v>
      </c>
      <c r="C50" s="62" t="s">
        <v>43</v>
      </c>
      <c r="D50" s="417" t="s">
        <v>89</v>
      </c>
      <c r="E50" s="417"/>
      <c r="F50" s="417"/>
      <c r="G50" s="417"/>
      <c r="H50" s="417"/>
      <c r="I50" s="417"/>
      <c r="J50" s="418"/>
    </row>
    <row r="51" spans="1:10" ht="23.4" customHeight="1">
      <c r="A51" s="19"/>
      <c r="B51" s="76" t="s">
        <v>3</v>
      </c>
      <c r="C51" s="300"/>
      <c r="D51" s="474"/>
      <c r="E51" s="475"/>
      <c r="F51" s="475"/>
      <c r="G51" s="475"/>
      <c r="H51" s="475"/>
      <c r="I51" s="475"/>
      <c r="J51" s="476"/>
    </row>
    <row r="52" spans="1:10" ht="23.4" customHeight="1">
      <c r="A52" s="19"/>
      <c r="B52" s="11" t="s">
        <v>94</v>
      </c>
      <c r="C52" s="286"/>
      <c r="D52" s="477"/>
      <c r="E52" s="478"/>
      <c r="F52" s="478"/>
      <c r="G52" s="478"/>
      <c r="H52" s="478"/>
      <c r="I52" s="478"/>
      <c r="J52" s="479"/>
    </row>
    <row r="53" spans="1:10" ht="23.4" customHeight="1">
      <c r="A53" s="19"/>
      <c r="B53" s="11" t="s">
        <v>55</v>
      </c>
      <c r="C53" s="300"/>
      <c r="D53" s="477"/>
      <c r="E53" s="478"/>
      <c r="F53" s="478"/>
      <c r="G53" s="478"/>
      <c r="H53" s="478"/>
      <c r="I53" s="478"/>
      <c r="J53" s="479"/>
    </row>
    <row r="54" spans="1:10" ht="23.4" customHeight="1">
      <c r="A54" s="19"/>
      <c r="B54" s="11" t="s">
        <v>13</v>
      </c>
      <c r="C54" s="300"/>
      <c r="D54" s="477"/>
      <c r="E54" s="478"/>
      <c r="F54" s="478"/>
      <c r="G54" s="478"/>
      <c r="H54" s="478"/>
      <c r="I54" s="478"/>
      <c r="J54" s="479"/>
    </row>
    <row r="55" spans="1:10" ht="23.4" customHeight="1">
      <c r="A55" s="19"/>
      <c r="B55" s="11" t="s">
        <v>12</v>
      </c>
      <c r="C55" s="11">
        <f>F55+I55</f>
        <v>0</v>
      </c>
      <c r="D55" s="457" t="s">
        <v>11</v>
      </c>
      <c r="E55" s="458"/>
      <c r="F55" s="293"/>
      <c r="G55" s="458" t="s">
        <v>10</v>
      </c>
      <c r="H55" s="458"/>
      <c r="I55" s="293"/>
      <c r="J55" s="20" t="s">
        <v>9</v>
      </c>
    </row>
    <row r="56" spans="1:10" ht="23.4" customHeight="1">
      <c r="A56" s="19"/>
      <c r="B56" s="11" t="s">
        <v>40</v>
      </c>
      <c r="C56" s="300"/>
      <c r="D56" s="477"/>
      <c r="E56" s="478"/>
      <c r="F56" s="478"/>
      <c r="G56" s="478"/>
      <c r="H56" s="478"/>
      <c r="I56" s="478"/>
      <c r="J56" s="479"/>
    </row>
    <row r="57" spans="1:10" ht="23.4" customHeight="1">
      <c r="A57" s="19"/>
      <c r="B57" s="70" t="s">
        <v>50</v>
      </c>
      <c r="C57" s="301"/>
      <c r="D57" s="477"/>
      <c r="E57" s="478"/>
      <c r="F57" s="478"/>
      <c r="G57" s="478"/>
      <c r="H57" s="478"/>
      <c r="I57" s="478"/>
      <c r="J57" s="479"/>
    </row>
    <row r="58" spans="1:10" ht="23.4" customHeight="1">
      <c r="A58" s="19"/>
      <c r="B58" s="70" t="s">
        <v>51</v>
      </c>
      <c r="C58" s="301"/>
      <c r="D58" s="477"/>
      <c r="E58" s="478"/>
      <c r="F58" s="478"/>
      <c r="G58" s="478"/>
      <c r="H58" s="478"/>
      <c r="I58" s="478"/>
      <c r="J58" s="479"/>
    </row>
    <row r="59" spans="1:10" ht="23.4" customHeight="1">
      <c r="A59" s="18"/>
      <c r="B59" s="17" t="s">
        <v>56</v>
      </c>
      <c r="C59" s="302"/>
      <c r="D59" s="471"/>
      <c r="E59" s="472"/>
      <c r="F59" s="472"/>
      <c r="G59" s="472"/>
      <c r="H59" s="472"/>
      <c r="I59" s="472"/>
      <c r="J59" s="473"/>
    </row>
    <row r="60" spans="1:10" ht="27" customHeight="1">
      <c r="A60" s="15"/>
      <c r="B60" s="67" t="s">
        <v>73</v>
      </c>
      <c r="C60" s="130">
        <f>SUM(C62:C67)</f>
        <v>0</v>
      </c>
      <c r="D60" s="432" t="s">
        <v>90</v>
      </c>
      <c r="E60" s="433"/>
      <c r="F60" s="433"/>
      <c r="G60" s="433"/>
      <c r="H60" s="433"/>
      <c r="I60" s="433"/>
      <c r="J60" s="434"/>
    </row>
    <row r="61" spans="1:10" ht="23.4" customHeight="1">
      <c r="A61" s="14"/>
      <c r="B61" s="63" t="s">
        <v>86</v>
      </c>
      <c r="C61" s="62" t="s">
        <v>43</v>
      </c>
      <c r="D61" s="417" t="s">
        <v>89</v>
      </c>
      <c r="E61" s="417"/>
      <c r="F61" s="417"/>
      <c r="G61" s="417"/>
      <c r="H61" s="417"/>
      <c r="I61" s="417"/>
      <c r="J61" s="418"/>
    </row>
    <row r="62" spans="1:10" ht="23.4" customHeight="1">
      <c r="A62" s="10"/>
      <c r="B62" s="13" t="s">
        <v>5</v>
      </c>
      <c r="C62" s="303"/>
      <c r="D62" s="474"/>
      <c r="E62" s="475"/>
      <c r="F62" s="475"/>
      <c r="G62" s="475"/>
      <c r="H62" s="475"/>
      <c r="I62" s="475"/>
      <c r="J62" s="476"/>
    </row>
    <row r="63" spans="1:10" ht="23.4" customHeight="1">
      <c r="A63" s="10"/>
      <c r="B63" s="11" t="s">
        <v>41</v>
      </c>
      <c r="C63" s="300"/>
      <c r="D63" s="477"/>
      <c r="E63" s="478"/>
      <c r="F63" s="478"/>
      <c r="G63" s="478"/>
      <c r="H63" s="478"/>
      <c r="I63" s="478"/>
      <c r="J63" s="479"/>
    </row>
    <row r="64" spans="1:10" ht="23.4" customHeight="1">
      <c r="A64" s="10"/>
      <c r="B64" s="11" t="s">
        <v>52</v>
      </c>
      <c r="C64" s="304"/>
      <c r="D64" s="477"/>
      <c r="E64" s="478"/>
      <c r="F64" s="478"/>
      <c r="G64" s="478"/>
      <c r="H64" s="478"/>
      <c r="I64" s="478"/>
      <c r="J64" s="479"/>
    </row>
    <row r="65" spans="1:10" ht="23.4" customHeight="1">
      <c r="A65" s="8"/>
      <c r="B65" s="11" t="s">
        <v>57</v>
      </c>
      <c r="C65" s="300"/>
      <c r="D65" s="477"/>
      <c r="E65" s="478"/>
      <c r="F65" s="478"/>
      <c r="G65" s="478"/>
      <c r="H65" s="478"/>
      <c r="I65" s="478"/>
      <c r="J65" s="479"/>
    </row>
    <row r="66" spans="1:10" ht="23.4" customHeight="1">
      <c r="A66" s="8"/>
      <c r="B66" s="70" t="s">
        <v>54</v>
      </c>
      <c r="C66" s="301"/>
      <c r="D66" s="477"/>
      <c r="E66" s="478"/>
      <c r="F66" s="478"/>
      <c r="G66" s="478"/>
      <c r="H66" s="478"/>
      <c r="I66" s="478"/>
      <c r="J66" s="479"/>
    </row>
    <row r="67" spans="1:10" ht="23.4" customHeight="1" thickBot="1">
      <c r="A67" s="7"/>
      <c r="B67" s="75" t="s">
        <v>56</v>
      </c>
      <c r="C67" s="305"/>
      <c r="D67" s="480"/>
      <c r="E67" s="481"/>
      <c r="F67" s="481"/>
      <c r="G67" s="481"/>
      <c r="H67" s="481"/>
      <c r="I67" s="481"/>
      <c r="J67" s="482"/>
    </row>
    <row r="68" spans="1:10" ht="16.5" customHeight="1">
      <c r="A68" s="5"/>
      <c r="B68" s="421" t="s">
        <v>2</v>
      </c>
      <c r="C68" s="421"/>
      <c r="D68" s="421"/>
      <c r="E68" s="421"/>
      <c r="F68" s="421"/>
      <c r="G68" s="421"/>
      <c r="H68" s="421"/>
      <c r="I68" s="421"/>
      <c r="J68" s="421"/>
    </row>
    <row r="69" spans="1:10" ht="16.5" customHeight="1">
      <c r="A69" s="5"/>
      <c r="B69" s="423" t="s">
        <v>47</v>
      </c>
      <c r="C69" s="423"/>
      <c r="D69" s="423"/>
      <c r="E69" s="423"/>
      <c r="F69" s="423"/>
      <c r="G69" s="423"/>
      <c r="H69" s="423"/>
      <c r="I69" s="423"/>
      <c r="J69" s="423"/>
    </row>
    <row r="70" spans="1:10" ht="16.5" customHeight="1">
      <c r="A70" s="5"/>
      <c r="B70" s="421" t="s">
        <v>102</v>
      </c>
      <c r="C70" s="421"/>
      <c r="D70" s="421"/>
      <c r="E70" s="421"/>
      <c r="F70" s="421"/>
      <c r="G70" s="421"/>
      <c r="H70" s="421"/>
      <c r="I70" s="421"/>
      <c r="J70" s="421"/>
    </row>
    <row r="71" spans="1:10" ht="13">
      <c r="B71" s="270" t="s">
        <v>247</v>
      </c>
    </row>
  </sheetData>
  <sheetProtection sheet="1" objects="1" scenarios="1"/>
  <mergeCells count="38">
    <mergeCell ref="D47:J47"/>
    <mergeCell ref="A1:J1"/>
    <mergeCell ref="B3:J3"/>
    <mergeCell ref="A4:B4"/>
    <mergeCell ref="D4:J4"/>
    <mergeCell ref="A5:B5"/>
    <mergeCell ref="D6:J6"/>
    <mergeCell ref="D11:J11"/>
    <mergeCell ref="D18:J18"/>
    <mergeCell ref="D45:J45"/>
    <mergeCell ref="A46:B46"/>
    <mergeCell ref="D5:I5"/>
    <mergeCell ref="D46:I46"/>
    <mergeCell ref="D58:J58"/>
    <mergeCell ref="A48:B48"/>
    <mergeCell ref="D49:J49"/>
    <mergeCell ref="D50:J50"/>
    <mergeCell ref="D51:J51"/>
    <mergeCell ref="D52:J52"/>
    <mergeCell ref="D53:J53"/>
    <mergeCell ref="D54:J54"/>
    <mergeCell ref="D55:E55"/>
    <mergeCell ref="G55:H55"/>
    <mergeCell ref="D56:J56"/>
    <mergeCell ref="D57:J57"/>
    <mergeCell ref="D48:I48"/>
    <mergeCell ref="B70:J70"/>
    <mergeCell ref="D59:J59"/>
    <mergeCell ref="D60:J60"/>
    <mergeCell ref="D61:J61"/>
    <mergeCell ref="D62:J62"/>
    <mergeCell ref="D63:J63"/>
    <mergeCell ref="D64:J64"/>
    <mergeCell ref="D65:J65"/>
    <mergeCell ref="D66:J66"/>
    <mergeCell ref="D67:J67"/>
    <mergeCell ref="B68:J68"/>
    <mergeCell ref="B69:J69"/>
  </mergeCells>
  <phoneticPr fontId="6"/>
  <printOptions horizontalCentered="1"/>
  <pageMargins left="0.70866141732283472" right="0.70866141732283472" top="1.1811023622047245" bottom="0.74803149606299213" header="0.31496062992125984" footer="0.31496062992125984"/>
  <pageSetup paperSize="9" scale="76" fitToHeight="0" orientation="portrait" horizontalDpi="300" verticalDpi="300" r:id="rId1"/>
  <rowBreaks count="1" manualBreakCount="1">
    <brk id="40" max="16383"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1" id="{B8A0532C-12AF-42FC-ADF8-E5B3FDADCD8F}">
            <xm:f>設定シート!$B$3&lt;=80</xm:f>
            <x14:dxf>
              <fill>
                <patternFill>
                  <bgColor theme="1" tint="0.24994659260841701"/>
                </patternFill>
              </fill>
            </x14:dxf>
          </x14:cfRule>
          <xm:sqref>B39:J40</xm:sqref>
        </x14:conditionalFormatting>
        <x14:conditionalFormatting xmlns:xm="http://schemas.microsoft.com/office/excel/2006/main">
          <x14:cfRule type="expression" priority="10" id="{B70A32D0-EE93-4F71-BEBE-4DB23BD3A2B8}">
            <xm:f>設定シート!$B$4="新規委託校"</xm:f>
            <x14:dxf>
              <fill>
                <patternFill>
                  <bgColor theme="1" tint="0.24994659260841701"/>
                </patternFill>
              </fill>
            </x14:dxf>
          </x14:cfRule>
          <xm:sqref>B66:J66</xm:sqref>
        </x14:conditionalFormatting>
        <x14:conditionalFormatting xmlns:xm="http://schemas.microsoft.com/office/excel/2006/main">
          <x14:cfRule type="expression" priority="12" id="{B9E934AD-EBA8-4C16-9535-BF8E955DA73F}">
            <xm:f>設定シート!$B$3&lt;=90</xm:f>
            <x14:dxf>
              <fill>
                <patternFill>
                  <bgColor theme="1" tint="0.24994659260841701"/>
                </patternFill>
              </fill>
            </x14:dxf>
          </x14:cfRule>
          <xm:sqref>D9:F10 D13:F14 D16:F17 D20:F21 D23:F24 D26:F27 D29:F30 D32:F33 D43:F44</xm:sqref>
        </x14:conditionalFormatting>
        <x14:conditionalFormatting xmlns:xm="http://schemas.microsoft.com/office/excel/2006/main">
          <x14:cfRule type="expression" priority="4" id="{8A3F7870-D671-4885-9FAC-17B437176C78}">
            <xm:f>設定シート!$B$3&lt;=90</xm:f>
            <x14:dxf>
              <fill>
                <patternFill>
                  <bgColor theme="1" tint="0.24994659260841701"/>
                </patternFill>
              </fill>
            </x14:dxf>
          </x14:cfRule>
          <xm:sqref>G17</xm:sqref>
        </x14:conditionalFormatting>
        <x14:conditionalFormatting xmlns:xm="http://schemas.microsoft.com/office/excel/2006/main">
          <x14:cfRule type="expression" priority="2" id="{D9F2021D-A15D-4650-AA70-9ACAA214E4AE}">
            <xm:f>設定シート!$B$3&lt;=90</xm:f>
            <x14:dxf>
              <fill>
                <patternFill>
                  <bgColor theme="1" tint="0.24994659260841701"/>
                </patternFill>
              </fill>
            </x14:dxf>
          </x14:cfRule>
          <xm:sqref>I10</xm:sqref>
        </x14:conditionalFormatting>
        <x14:conditionalFormatting xmlns:xm="http://schemas.microsoft.com/office/excel/2006/main">
          <x14:cfRule type="expression" priority="3" id="{DDABE117-548C-45E2-821B-B60BDA06A960}">
            <xm:f>設定シート!$B$3&lt;=90</xm:f>
            <x14:dxf>
              <fill>
                <patternFill>
                  <bgColor theme="1" tint="0.24994659260841701"/>
                </patternFill>
              </fill>
            </x14:dxf>
          </x14:cfRule>
          <xm:sqref>I17</xm:sqref>
        </x14:conditionalFormatting>
        <x14:conditionalFormatting xmlns:xm="http://schemas.microsoft.com/office/excel/2006/main">
          <x14:cfRule type="expression" priority="5" id="{119AE480-25CF-459B-9D41-2D9C70D3502F}">
            <xm:f>設定シート!$B$3&lt;=90</xm:f>
            <x14:dxf>
              <fill>
                <patternFill>
                  <bgColor theme="1" tint="0.24994659260841701"/>
                </patternFill>
              </fill>
            </x14:dxf>
          </x14:cfRule>
          <xm:sqref>I21</xm:sqref>
        </x14:conditionalFormatting>
        <x14:conditionalFormatting xmlns:xm="http://schemas.microsoft.com/office/excel/2006/main">
          <x14:cfRule type="expression" priority="6" id="{9B1927DA-2669-4E07-85D6-BEBFF8BC22DC}">
            <xm:f>設定シート!$B$3&lt;=90</xm:f>
            <x14:dxf>
              <fill>
                <patternFill>
                  <bgColor theme="1" tint="0.24994659260841701"/>
                </patternFill>
              </fill>
            </x14:dxf>
          </x14:cfRule>
          <xm:sqref>I24</xm:sqref>
        </x14:conditionalFormatting>
        <x14:conditionalFormatting xmlns:xm="http://schemas.microsoft.com/office/excel/2006/main">
          <x14:cfRule type="expression" priority="7" id="{2B0227C3-4BA8-43C3-983A-729192513BA4}">
            <xm:f>設定シート!$B$3&lt;=90</xm:f>
            <x14:dxf>
              <fill>
                <patternFill>
                  <bgColor theme="1" tint="0.24994659260841701"/>
                </patternFill>
              </fill>
            </x14:dxf>
          </x14:cfRule>
          <xm:sqref>I27</xm:sqref>
        </x14:conditionalFormatting>
        <x14:conditionalFormatting xmlns:xm="http://schemas.microsoft.com/office/excel/2006/main">
          <x14:cfRule type="expression" priority="8" id="{22E773A1-E8FB-4EBB-BC99-071F18901F99}">
            <xm:f>設定シート!$B$3&lt;=90</xm:f>
            <x14:dxf>
              <fill>
                <patternFill>
                  <bgColor theme="1" tint="0.24994659260841701"/>
                </patternFill>
              </fill>
            </x14:dxf>
          </x14:cfRule>
          <xm:sqref>I30</xm:sqref>
        </x14:conditionalFormatting>
        <x14:conditionalFormatting xmlns:xm="http://schemas.microsoft.com/office/excel/2006/main">
          <x14:cfRule type="expression" priority="9" id="{DF71B298-6F8A-4AE7-913B-A0B827F7C9C8}">
            <xm:f>設定シート!$B$3&lt;=90</xm:f>
            <x14:dxf>
              <fill>
                <patternFill>
                  <bgColor theme="1" tint="0.24994659260841701"/>
                </patternFill>
              </fill>
            </x14:dxf>
          </x14:cfRule>
          <xm:sqref>I33</xm:sqref>
        </x14:conditionalFormatting>
        <x14:conditionalFormatting xmlns:xm="http://schemas.microsoft.com/office/excel/2006/main">
          <x14:cfRule type="expression" priority="1" id="{1B7ECC0F-C4BA-4AD7-8547-A8B69A8618E6}">
            <xm:f>設定シート!$B$3&lt;=90</xm:f>
            <x14:dxf>
              <fill>
                <patternFill>
                  <bgColor theme="1" tint="0.24994659260841701"/>
                </patternFill>
              </fill>
            </x14:dxf>
          </x14:cfRule>
          <xm:sqref>I44</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O71"/>
  <sheetViews>
    <sheetView view="pageBreakPreview" topLeftCell="A63" zoomScale="85" zoomScaleNormal="85" zoomScaleSheetLayoutView="85" workbookViewId="0">
      <selection activeCell="B69" sqref="B69:J69"/>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1" customFormat="1" ht="19">
      <c r="A1" s="488" t="str">
        <f>"令和" &amp; H2&amp; "年度　ねりっこ学童クラブ経費（受入児童数　" &amp; 設定シート!B3 &amp; "名）　※消費税非課税対象"</f>
        <v>令和9年度　ねりっこ学童クラブ経費（受入児童数　180名）　※消費税非課税対象</v>
      </c>
      <c r="B1" s="488"/>
      <c r="C1" s="488"/>
      <c r="D1" s="488"/>
      <c r="E1" s="488"/>
      <c r="F1" s="488"/>
      <c r="G1" s="488"/>
      <c r="H1" s="488"/>
      <c r="I1" s="488"/>
      <c r="J1" s="488"/>
      <c r="K1" s="173"/>
      <c r="L1" s="80"/>
      <c r="M1" s="80"/>
      <c r="O1" s="82"/>
    </row>
    <row r="2" spans="1:15" ht="9" customHeight="1">
      <c r="H2" s="1">
        <v>9</v>
      </c>
      <c r="I2" s="1" t="s">
        <v>154</v>
      </c>
    </row>
    <row r="3" spans="1:15" ht="18.899999999999999" customHeight="1" thickBot="1">
      <c r="A3" s="65"/>
      <c r="B3" s="392" t="s">
        <v>91</v>
      </c>
      <c r="C3" s="392"/>
      <c r="D3" s="392"/>
      <c r="E3" s="392"/>
      <c r="F3" s="392"/>
      <c r="G3" s="392"/>
      <c r="H3" s="392"/>
      <c r="I3" s="392"/>
      <c r="J3" s="392"/>
    </row>
    <row r="4" spans="1:15" ht="27" customHeight="1">
      <c r="A4" s="470" t="s">
        <v>71</v>
      </c>
      <c r="B4" s="394"/>
      <c r="C4" s="128">
        <f>C5+C48+C46</f>
        <v>0</v>
      </c>
      <c r="D4" s="489"/>
      <c r="E4" s="490"/>
      <c r="F4" s="490"/>
      <c r="G4" s="490"/>
      <c r="H4" s="490"/>
      <c r="I4" s="490"/>
      <c r="J4" s="491"/>
    </row>
    <row r="5" spans="1:15" ht="27" customHeight="1">
      <c r="A5" s="400" t="s">
        <v>38</v>
      </c>
      <c r="B5" s="411"/>
      <c r="C5" s="129">
        <f>C7+C11+C18+C34+C41</f>
        <v>0</v>
      </c>
      <c r="D5" s="497" t="str">
        <f>IF(C5=SUM(C7:C45)/2,"","数値に相違があります")</f>
        <v/>
      </c>
      <c r="E5" s="498"/>
      <c r="F5" s="498"/>
      <c r="G5" s="498"/>
      <c r="H5" s="498"/>
      <c r="I5" s="498"/>
      <c r="J5" s="179">
        <f>C5-C45</f>
        <v>0</v>
      </c>
    </row>
    <row r="6" spans="1:15" ht="23.4" customHeight="1">
      <c r="A6" s="64"/>
      <c r="B6" s="63" t="s">
        <v>86</v>
      </c>
      <c r="C6" s="62" t="s">
        <v>43</v>
      </c>
      <c r="D6" s="417" t="s">
        <v>89</v>
      </c>
      <c r="E6" s="417"/>
      <c r="F6" s="417"/>
      <c r="G6" s="417"/>
      <c r="H6" s="417"/>
      <c r="I6" s="417"/>
      <c r="J6" s="418"/>
      <c r="L6" s="61"/>
      <c r="M6" s="61"/>
    </row>
    <row r="7" spans="1:15" ht="23.4" customHeight="1">
      <c r="A7" s="10"/>
      <c r="B7" s="60" t="s">
        <v>37</v>
      </c>
      <c r="C7" s="59">
        <f>SUM(C8:C10)</f>
        <v>0</v>
      </c>
      <c r="D7" s="33"/>
      <c r="E7" s="32"/>
      <c r="F7" s="32"/>
      <c r="G7" s="32"/>
      <c r="H7" s="32"/>
      <c r="I7" s="32"/>
      <c r="J7" s="31"/>
    </row>
    <row r="8" spans="1:15" ht="23.4" customHeight="1">
      <c r="A8" s="10"/>
      <c r="B8" s="73"/>
      <c r="C8" s="11">
        <f>E8*12+H8*12+E9*12+H9*12+E10*12+H10*12</f>
        <v>0</v>
      </c>
      <c r="D8" s="52" t="s">
        <v>44</v>
      </c>
      <c r="E8" s="293"/>
      <c r="F8" s="51" t="s">
        <v>82</v>
      </c>
      <c r="G8" s="51" t="s">
        <v>45</v>
      </c>
      <c r="H8" s="293"/>
      <c r="I8" s="51" t="s">
        <v>82</v>
      </c>
      <c r="J8" s="69"/>
    </row>
    <row r="9" spans="1:15" ht="23.4" customHeight="1">
      <c r="A9" s="10"/>
      <c r="B9" s="68"/>
      <c r="C9" s="11"/>
      <c r="D9" s="52" t="s">
        <v>149</v>
      </c>
      <c r="E9" s="293"/>
      <c r="F9" s="51" t="s">
        <v>82</v>
      </c>
      <c r="G9" s="51" t="s">
        <v>45</v>
      </c>
      <c r="H9" s="293"/>
      <c r="I9" s="51" t="s">
        <v>82</v>
      </c>
      <c r="J9" s="69"/>
    </row>
    <row r="10" spans="1:15" ht="23.4" customHeight="1">
      <c r="A10" s="10"/>
      <c r="B10" s="271"/>
      <c r="C10" s="272"/>
      <c r="D10" s="52" t="s">
        <v>251</v>
      </c>
      <c r="E10" s="294"/>
      <c r="F10" s="51" t="s">
        <v>82</v>
      </c>
      <c r="G10" s="51" t="s">
        <v>45</v>
      </c>
      <c r="H10" s="294"/>
      <c r="I10" s="51" t="s">
        <v>82</v>
      </c>
      <c r="J10" s="273"/>
    </row>
    <row r="11" spans="1:15" ht="23.4" customHeight="1">
      <c r="A11" s="10"/>
      <c r="B11" s="54" t="s">
        <v>78</v>
      </c>
      <c r="C11" s="53">
        <f>SUM(C12:C17)</f>
        <v>0</v>
      </c>
      <c r="D11" s="408" t="s">
        <v>148</v>
      </c>
      <c r="E11" s="409"/>
      <c r="F11" s="409"/>
      <c r="G11" s="409"/>
      <c r="H11" s="409"/>
      <c r="I11" s="409"/>
      <c r="J11" s="410"/>
    </row>
    <row r="12" spans="1:15" ht="23.4" customHeight="1">
      <c r="A12" s="10"/>
      <c r="B12" s="11" t="s">
        <v>36</v>
      </c>
      <c r="C12" s="11">
        <f>E12+H12+E13+H13+E14+H14</f>
        <v>0</v>
      </c>
      <c r="D12" s="52" t="s">
        <v>44</v>
      </c>
      <c r="E12" s="293"/>
      <c r="F12" s="51" t="s">
        <v>46</v>
      </c>
      <c r="G12" s="51" t="s">
        <v>45</v>
      </c>
      <c r="H12" s="293"/>
      <c r="I12" s="51" t="s">
        <v>46</v>
      </c>
      <c r="J12" s="48"/>
    </row>
    <row r="13" spans="1:15" ht="23.4" customHeight="1">
      <c r="A13" s="10"/>
      <c r="B13" s="11"/>
      <c r="C13" s="11"/>
      <c r="D13" s="52" t="s">
        <v>149</v>
      </c>
      <c r="E13" s="293"/>
      <c r="F13" s="51" t="s">
        <v>150</v>
      </c>
      <c r="G13" s="51" t="s">
        <v>45</v>
      </c>
      <c r="H13" s="293"/>
      <c r="I13" s="51" t="s">
        <v>46</v>
      </c>
      <c r="J13" s="48"/>
    </row>
    <row r="14" spans="1:15" ht="23.4" customHeight="1">
      <c r="A14" s="10"/>
      <c r="B14" s="11"/>
      <c r="C14" s="11"/>
      <c r="D14" s="52" t="s">
        <v>149</v>
      </c>
      <c r="E14" s="293"/>
      <c r="F14" s="51" t="s">
        <v>150</v>
      </c>
      <c r="G14" s="51" t="s">
        <v>45</v>
      </c>
      <c r="H14" s="293"/>
      <c r="I14" s="51" t="s">
        <v>9</v>
      </c>
      <c r="J14" s="48"/>
    </row>
    <row r="15" spans="1:15" ht="23.4" customHeight="1">
      <c r="A15" s="10"/>
      <c r="B15" s="11" t="s">
        <v>35</v>
      </c>
      <c r="C15" s="11">
        <f>E15*12+H15*12+E16*12+H16*12+E17*12+H17*12</f>
        <v>0</v>
      </c>
      <c r="D15" s="52" t="s">
        <v>44</v>
      </c>
      <c r="E15" s="293"/>
      <c r="F15" s="51" t="s">
        <v>82</v>
      </c>
      <c r="G15" s="51" t="s">
        <v>45</v>
      </c>
      <c r="H15" s="293"/>
      <c r="I15" s="51" t="s">
        <v>82</v>
      </c>
      <c r="J15" s="48"/>
    </row>
    <row r="16" spans="1:15" ht="23.4" customHeight="1">
      <c r="A16" s="10"/>
      <c r="B16" s="11"/>
      <c r="C16" s="11"/>
      <c r="D16" s="52" t="s">
        <v>149</v>
      </c>
      <c r="E16" s="293"/>
      <c r="F16" s="51" t="s">
        <v>82</v>
      </c>
      <c r="G16" s="51" t="s">
        <v>45</v>
      </c>
      <c r="H16" s="293"/>
      <c r="I16" s="51" t="s">
        <v>82</v>
      </c>
      <c r="J16" s="20"/>
    </row>
    <row r="17" spans="1:10" ht="23.4" customHeight="1">
      <c r="A17" s="10"/>
      <c r="B17" s="11"/>
      <c r="C17" s="11"/>
      <c r="D17" s="52" t="s">
        <v>251</v>
      </c>
      <c r="E17" s="295"/>
      <c r="F17" s="51" t="s">
        <v>82</v>
      </c>
      <c r="G17" s="51" t="s">
        <v>82</v>
      </c>
      <c r="H17" s="295"/>
      <c r="I17" s="51" t="s">
        <v>82</v>
      </c>
      <c r="J17" s="274"/>
    </row>
    <row r="18" spans="1:10" ht="23.4" customHeight="1">
      <c r="A18" s="10"/>
      <c r="B18" s="54" t="s">
        <v>75</v>
      </c>
      <c r="C18" s="53">
        <f>SUM(C19:C33)</f>
        <v>0</v>
      </c>
      <c r="D18" s="408" t="s">
        <v>34</v>
      </c>
      <c r="E18" s="409"/>
      <c r="F18" s="409"/>
      <c r="G18" s="409"/>
      <c r="H18" s="409"/>
      <c r="I18" s="409"/>
      <c r="J18" s="410"/>
    </row>
    <row r="19" spans="1:10" ht="23.4" customHeight="1">
      <c r="A19" s="10"/>
      <c r="B19" s="11" t="s">
        <v>33</v>
      </c>
      <c r="C19" s="11">
        <f>ROUND((E19*12+H19*12+E20*12+H20*12+E21*12+H21*12),0)</f>
        <v>0</v>
      </c>
      <c r="D19" s="52" t="s">
        <v>44</v>
      </c>
      <c r="E19" s="293"/>
      <c r="F19" s="51" t="s">
        <v>82</v>
      </c>
      <c r="G19" s="51" t="s">
        <v>45</v>
      </c>
      <c r="H19" s="293"/>
      <c r="I19" s="51" t="s">
        <v>82</v>
      </c>
      <c r="J19" s="48"/>
    </row>
    <row r="20" spans="1:10" ht="23.4" customHeight="1">
      <c r="A20" s="10"/>
      <c r="B20" s="11"/>
      <c r="C20" s="11"/>
      <c r="D20" s="52" t="s">
        <v>149</v>
      </c>
      <c r="E20" s="293"/>
      <c r="F20" s="51" t="s">
        <v>82</v>
      </c>
      <c r="G20" s="51" t="s">
        <v>45</v>
      </c>
      <c r="H20" s="293"/>
      <c r="I20" s="51" t="s">
        <v>82</v>
      </c>
      <c r="J20" s="48"/>
    </row>
    <row r="21" spans="1:10" ht="23.4" customHeight="1">
      <c r="A21" s="10"/>
      <c r="B21" s="11"/>
      <c r="C21" s="11"/>
      <c r="D21" s="52" t="s">
        <v>251</v>
      </c>
      <c r="E21" s="293"/>
      <c r="F21" s="51" t="s">
        <v>82</v>
      </c>
      <c r="G21" s="51" t="s">
        <v>45</v>
      </c>
      <c r="H21" s="293"/>
      <c r="I21" s="51" t="s">
        <v>82</v>
      </c>
      <c r="J21" s="48"/>
    </row>
    <row r="22" spans="1:10" ht="23.4" customHeight="1">
      <c r="A22" s="10"/>
      <c r="B22" s="11" t="s">
        <v>32</v>
      </c>
      <c r="C22" s="11">
        <f>ROUND((E22*12+H22*12+E23*12+H23*12+E24*12+H24*12),0)</f>
        <v>0</v>
      </c>
      <c r="D22" s="52" t="s">
        <v>44</v>
      </c>
      <c r="E22" s="293"/>
      <c r="F22" s="51" t="s">
        <v>82</v>
      </c>
      <c r="G22" s="51" t="s">
        <v>45</v>
      </c>
      <c r="H22" s="293"/>
      <c r="I22" s="51" t="s">
        <v>82</v>
      </c>
      <c r="J22" s="48"/>
    </row>
    <row r="23" spans="1:10" ht="23.4" customHeight="1">
      <c r="A23" s="10"/>
      <c r="B23" s="11"/>
      <c r="C23" s="11"/>
      <c r="D23" s="52" t="s">
        <v>149</v>
      </c>
      <c r="E23" s="293"/>
      <c r="F23" s="51" t="s">
        <v>82</v>
      </c>
      <c r="G23" s="51" t="s">
        <v>45</v>
      </c>
      <c r="H23" s="293"/>
      <c r="I23" s="51" t="s">
        <v>82</v>
      </c>
      <c r="J23" s="48"/>
    </row>
    <row r="24" spans="1:10" ht="23.4" customHeight="1">
      <c r="A24" s="10"/>
      <c r="B24" s="11"/>
      <c r="C24" s="11"/>
      <c r="D24" s="52" t="s">
        <v>251</v>
      </c>
      <c r="E24" s="293"/>
      <c r="F24" s="51" t="s">
        <v>82</v>
      </c>
      <c r="G24" s="51" t="s">
        <v>45</v>
      </c>
      <c r="H24" s="293"/>
      <c r="I24" s="51" t="s">
        <v>82</v>
      </c>
      <c r="J24" s="48"/>
    </row>
    <row r="25" spans="1:10" ht="23.4" customHeight="1">
      <c r="A25" s="10"/>
      <c r="B25" s="11" t="s">
        <v>104</v>
      </c>
      <c r="C25" s="11">
        <f>ROUND((E25*12+H25*12+E26*12+H26*12+E27*12+H27*12),0)</f>
        <v>0</v>
      </c>
      <c r="D25" s="52" t="s">
        <v>44</v>
      </c>
      <c r="E25" s="293"/>
      <c r="F25" s="51" t="s">
        <v>82</v>
      </c>
      <c r="G25" s="51" t="s">
        <v>45</v>
      </c>
      <c r="H25" s="293"/>
      <c r="I25" s="51" t="s">
        <v>82</v>
      </c>
      <c r="J25" s="48"/>
    </row>
    <row r="26" spans="1:10" ht="23.4" customHeight="1">
      <c r="A26" s="10"/>
      <c r="B26" s="11"/>
      <c r="C26" s="11"/>
      <c r="D26" s="52" t="s">
        <v>149</v>
      </c>
      <c r="E26" s="293"/>
      <c r="F26" s="51" t="s">
        <v>82</v>
      </c>
      <c r="G26" s="51" t="s">
        <v>45</v>
      </c>
      <c r="H26" s="293"/>
      <c r="I26" s="51" t="s">
        <v>82</v>
      </c>
      <c r="J26" s="48"/>
    </row>
    <row r="27" spans="1:10" ht="23.4" customHeight="1">
      <c r="A27" s="10"/>
      <c r="B27" s="11"/>
      <c r="C27" s="11"/>
      <c r="D27" s="52" t="s">
        <v>251</v>
      </c>
      <c r="E27" s="293"/>
      <c r="F27" s="51" t="s">
        <v>82</v>
      </c>
      <c r="G27" s="51" t="s">
        <v>45</v>
      </c>
      <c r="H27" s="293"/>
      <c r="I27" s="51" t="s">
        <v>82</v>
      </c>
      <c r="J27" s="48"/>
    </row>
    <row r="28" spans="1:10" ht="23.4" customHeight="1">
      <c r="A28" s="10"/>
      <c r="B28" s="11" t="s">
        <v>31</v>
      </c>
      <c r="C28" s="11">
        <f>ROUND((E28*12+H28*12+E29*12+H29*12+E30*12+H30*12),0)</f>
        <v>0</v>
      </c>
      <c r="D28" s="52" t="s">
        <v>44</v>
      </c>
      <c r="E28" s="293"/>
      <c r="F28" s="51" t="s">
        <v>82</v>
      </c>
      <c r="G28" s="51" t="s">
        <v>45</v>
      </c>
      <c r="H28" s="293"/>
      <c r="I28" s="51" t="s">
        <v>82</v>
      </c>
      <c r="J28" s="48"/>
    </row>
    <row r="29" spans="1:10" ht="23.4" customHeight="1">
      <c r="A29" s="10"/>
      <c r="B29" s="11"/>
      <c r="C29" s="11"/>
      <c r="D29" s="52" t="s">
        <v>149</v>
      </c>
      <c r="E29" s="293"/>
      <c r="F29" s="51" t="s">
        <v>82</v>
      </c>
      <c r="G29" s="51" t="s">
        <v>45</v>
      </c>
      <c r="H29" s="293"/>
      <c r="I29" s="51" t="s">
        <v>82</v>
      </c>
      <c r="J29" s="48"/>
    </row>
    <row r="30" spans="1:10" ht="23.4" customHeight="1">
      <c r="A30" s="10"/>
      <c r="B30" s="11"/>
      <c r="C30" s="11"/>
      <c r="D30" s="52" t="s">
        <v>251</v>
      </c>
      <c r="E30" s="293"/>
      <c r="F30" s="51" t="s">
        <v>82</v>
      </c>
      <c r="G30" s="51" t="s">
        <v>45</v>
      </c>
      <c r="H30" s="293"/>
      <c r="I30" s="51" t="s">
        <v>82</v>
      </c>
      <c r="J30" s="48"/>
    </row>
    <row r="31" spans="1:10" ht="23.4" customHeight="1">
      <c r="A31" s="10"/>
      <c r="B31" s="11" t="s">
        <v>30</v>
      </c>
      <c r="C31" s="11">
        <f>ROUND((E31*12+H31*12+E32*12+H32*12+E33*12+H33*12),0)</f>
        <v>0</v>
      </c>
      <c r="D31" s="52" t="s">
        <v>44</v>
      </c>
      <c r="E31" s="293"/>
      <c r="F31" s="51" t="s">
        <v>82</v>
      </c>
      <c r="G31" s="51" t="s">
        <v>45</v>
      </c>
      <c r="H31" s="293"/>
      <c r="I31" s="51" t="s">
        <v>82</v>
      </c>
      <c r="J31" s="48"/>
    </row>
    <row r="32" spans="1:10" ht="23.4" customHeight="1">
      <c r="A32" s="10"/>
      <c r="B32" s="70"/>
      <c r="C32" s="11"/>
      <c r="D32" s="52" t="s">
        <v>149</v>
      </c>
      <c r="E32" s="293"/>
      <c r="F32" s="51" t="s">
        <v>82</v>
      </c>
      <c r="G32" s="51" t="s">
        <v>45</v>
      </c>
      <c r="H32" s="293"/>
      <c r="I32" s="51" t="s">
        <v>82</v>
      </c>
      <c r="J32" s="45"/>
    </row>
    <row r="33" spans="1:10" ht="23.4" customHeight="1">
      <c r="A33" s="10"/>
      <c r="B33" s="17"/>
      <c r="C33" s="272"/>
      <c r="D33" s="52" t="s">
        <v>251</v>
      </c>
      <c r="E33" s="296"/>
      <c r="F33" s="51" t="s">
        <v>82</v>
      </c>
      <c r="G33" s="51" t="s">
        <v>45</v>
      </c>
      <c r="H33" s="296"/>
      <c r="I33" s="51" t="s">
        <v>82</v>
      </c>
      <c r="J33" s="275"/>
    </row>
    <row r="34" spans="1:10" ht="23.4" customHeight="1">
      <c r="A34" s="10"/>
      <c r="B34" s="35" t="s">
        <v>79</v>
      </c>
      <c r="C34" s="34">
        <f>SUM(C35:C40)</f>
        <v>0</v>
      </c>
      <c r="D34" s="44"/>
      <c r="E34" s="44"/>
      <c r="F34" s="32"/>
      <c r="G34" s="44"/>
      <c r="H34" s="44"/>
      <c r="I34" s="44"/>
      <c r="J34" s="43"/>
    </row>
    <row r="35" spans="1:10" ht="23.4" customHeight="1">
      <c r="A35" s="10"/>
      <c r="B35" s="39" t="s">
        <v>58</v>
      </c>
      <c r="C35" s="39">
        <f>E35*G35*I35</f>
        <v>0</v>
      </c>
      <c r="D35" s="38" t="s">
        <v>24</v>
      </c>
      <c r="E35" s="296"/>
      <c r="F35" s="37" t="s">
        <v>23</v>
      </c>
      <c r="G35" s="297"/>
      <c r="H35" s="42" t="s">
        <v>83</v>
      </c>
      <c r="I35" s="297"/>
      <c r="J35" s="36" t="s">
        <v>17</v>
      </c>
    </row>
    <row r="36" spans="1:10" ht="23.4" customHeight="1">
      <c r="A36" s="10"/>
      <c r="B36" s="39" t="s">
        <v>59</v>
      </c>
      <c r="C36" s="39">
        <f t="shared" ref="C36:C40" si="0">E36*G36*I36</f>
        <v>0</v>
      </c>
      <c r="D36" s="38" t="s">
        <v>20</v>
      </c>
      <c r="E36" s="296"/>
      <c r="F36" s="37" t="s">
        <v>19</v>
      </c>
      <c r="G36" s="297"/>
      <c r="H36" s="37" t="s">
        <v>18</v>
      </c>
      <c r="I36" s="297"/>
      <c r="J36" s="36" t="s">
        <v>17</v>
      </c>
    </row>
    <row r="37" spans="1:10" ht="23.4" customHeight="1">
      <c r="A37" s="10"/>
      <c r="B37" s="39" t="s">
        <v>60</v>
      </c>
      <c r="C37" s="39">
        <f t="shared" si="0"/>
        <v>0</v>
      </c>
      <c r="D37" s="38" t="s">
        <v>24</v>
      </c>
      <c r="E37" s="296"/>
      <c r="F37" s="37" t="s">
        <v>23</v>
      </c>
      <c r="G37" s="297"/>
      <c r="H37" s="37" t="s">
        <v>83</v>
      </c>
      <c r="I37" s="297"/>
      <c r="J37" s="41" t="s">
        <v>17</v>
      </c>
    </row>
    <row r="38" spans="1:10" ht="23.4" customHeight="1">
      <c r="A38" s="10"/>
      <c r="B38" s="11" t="s">
        <v>61</v>
      </c>
      <c r="C38" s="39">
        <f t="shared" si="0"/>
        <v>0</v>
      </c>
      <c r="D38" s="38" t="s">
        <v>20</v>
      </c>
      <c r="E38" s="296"/>
      <c r="F38" s="37" t="s">
        <v>19</v>
      </c>
      <c r="G38" s="297"/>
      <c r="H38" s="37" t="s">
        <v>18</v>
      </c>
      <c r="I38" s="297"/>
      <c r="J38" s="36" t="s">
        <v>17</v>
      </c>
    </row>
    <row r="39" spans="1:10" ht="23.4" customHeight="1">
      <c r="A39" s="10"/>
      <c r="B39" s="39" t="s">
        <v>48</v>
      </c>
      <c r="C39" s="39">
        <f t="shared" si="0"/>
        <v>0</v>
      </c>
      <c r="D39" s="38" t="s">
        <v>24</v>
      </c>
      <c r="E39" s="296"/>
      <c r="F39" s="37" t="s">
        <v>23</v>
      </c>
      <c r="G39" s="297"/>
      <c r="H39" s="37" t="s">
        <v>83</v>
      </c>
      <c r="I39" s="297"/>
      <c r="J39" s="41" t="s">
        <v>17</v>
      </c>
    </row>
    <row r="40" spans="1:10" ht="23.4" customHeight="1">
      <c r="A40" s="10"/>
      <c r="B40" s="11" t="s">
        <v>49</v>
      </c>
      <c r="C40" s="11">
        <f t="shared" si="0"/>
        <v>0</v>
      </c>
      <c r="D40" s="12" t="s">
        <v>20</v>
      </c>
      <c r="E40" s="293"/>
      <c r="F40" s="42" t="s">
        <v>19</v>
      </c>
      <c r="G40" s="298"/>
      <c r="H40" s="42" t="s">
        <v>18</v>
      </c>
      <c r="I40" s="298"/>
      <c r="J40" s="72" t="s">
        <v>17</v>
      </c>
    </row>
    <row r="41" spans="1:10" ht="23.4" customHeight="1">
      <c r="A41" s="79"/>
      <c r="B41" s="35" t="s">
        <v>77</v>
      </c>
      <c r="C41" s="34">
        <f>SUM(C42:C45)</f>
        <v>0</v>
      </c>
      <c r="D41" s="33"/>
      <c r="E41" s="32"/>
      <c r="F41" s="32"/>
      <c r="G41" s="32"/>
      <c r="H41" s="32"/>
      <c r="I41" s="32"/>
      <c r="J41" s="31"/>
    </row>
    <row r="42" spans="1:10" ht="23.4" customHeight="1">
      <c r="A42" s="10"/>
      <c r="B42" s="71" t="s">
        <v>62</v>
      </c>
      <c r="C42" s="11">
        <f>E42*12+H42*12+E43*12+H43*12+E44*12+H44*12</f>
        <v>0</v>
      </c>
      <c r="D42" s="52" t="s">
        <v>44</v>
      </c>
      <c r="E42" s="293"/>
      <c r="F42" s="51" t="s">
        <v>82</v>
      </c>
      <c r="G42" s="51" t="s">
        <v>45</v>
      </c>
      <c r="H42" s="293"/>
      <c r="I42" s="51" t="s">
        <v>82</v>
      </c>
      <c r="J42" s="143"/>
    </row>
    <row r="43" spans="1:10" ht="23.4" customHeight="1">
      <c r="A43" s="277"/>
      <c r="B43" s="144"/>
      <c r="C43" s="39"/>
      <c r="D43" s="52" t="s">
        <v>149</v>
      </c>
      <c r="E43" s="293"/>
      <c r="F43" s="51" t="s">
        <v>82</v>
      </c>
      <c r="G43" s="51" t="s">
        <v>45</v>
      </c>
      <c r="H43" s="293"/>
      <c r="I43" s="51" t="s">
        <v>82</v>
      </c>
      <c r="J43" s="41"/>
    </row>
    <row r="44" spans="1:10" ht="23.4" customHeight="1">
      <c r="A44" s="277"/>
      <c r="B44" s="276"/>
      <c r="C44" s="9"/>
      <c r="D44" s="52" t="s">
        <v>251</v>
      </c>
      <c r="E44" s="294"/>
      <c r="F44" s="51" t="s">
        <v>82</v>
      </c>
      <c r="G44" s="51" t="s">
        <v>45</v>
      </c>
      <c r="H44" s="294"/>
      <c r="I44" s="51" t="s">
        <v>82</v>
      </c>
      <c r="J44" s="275"/>
    </row>
    <row r="45" spans="1:10" ht="23.4" customHeight="1" thickBot="1">
      <c r="A45" s="141"/>
      <c r="B45" s="145" t="s">
        <v>105</v>
      </c>
      <c r="C45" s="299"/>
      <c r="D45" s="492" t="s">
        <v>108</v>
      </c>
      <c r="E45" s="493"/>
      <c r="F45" s="493"/>
      <c r="G45" s="493"/>
      <c r="H45" s="493"/>
      <c r="I45" s="493"/>
      <c r="J45" s="494"/>
    </row>
    <row r="46" spans="1:10" ht="27" customHeight="1">
      <c r="A46" s="495" t="s">
        <v>81</v>
      </c>
      <c r="B46" s="496"/>
      <c r="C46" s="93">
        <f>SUM(C47)</f>
        <v>0</v>
      </c>
      <c r="D46" s="499" t="str">
        <f>IF(C46=SUM(C47),"","数値に相違があります")</f>
        <v/>
      </c>
      <c r="E46" s="500"/>
      <c r="F46" s="500"/>
      <c r="G46" s="500"/>
      <c r="H46" s="500"/>
      <c r="I46" s="500"/>
      <c r="J46" s="180">
        <f>C46+C48</f>
        <v>0</v>
      </c>
    </row>
    <row r="47" spans="1:10" ht="23.4" customHeight="1">
      <c r="A47" s="10"/>
      <c r="B47" s="74" t="s">
        <v>53</v>
      </c>
      <c r="C47" s="283"/>
      <c r="D47" s="485"/>
      <c r="E47" s="486"/>
      <c r="F47" s="486"/>
      <c r="G47" s="486"/>
      <c r="H47" s="486"/>
      <c r="I47" s="486"/>
      <c r="J47" s="487"/>
    </row>
    <row r="48" spans="1:10" ht="27.9" customHeight="1">
      <c r="A48" s="400" t="s">
        <v>70</v>
      </c>
      <c r="B48" s="401"/>
      <c r="C48" s="127">
        <f>SUM(C49,C60)</f>
        <v>0</v>
      </c>
      <c r="D48" s="483" t="str">
        <f>IF(C48=SUM(C49:C67)/2,"","数値に相違があります")</f>
        <v/>
      </c>
      <c r="E48" s="484"/>
      <c r="F48" s="484"/>
      <c r="G48" s="484"/>
      <c r="H48" s="484"/>
      <c r="I48" s="484"/>
      <c r="J48" s="181"/>
    </row>
    <row r="49" spans="1:10" ht="27.9" customHeight="1">
      <c r="A49" s="8"/>
      <c r="B49" s="22" t="s">
        <v>72</v>
      </c>
      <c r="C49" s="131">
        <f>SUM(C51:C59)</f>
        <v>0</v>
      </c>
      <c r="D49" s="432" t="s">
        <v>14</v>
      </c>
      <c r="E49" s="433"/>
      <c r="F49" s="433"/>
      <c r="G49" s="433"/>
      <c r="H49" s="433"/>
      <c r="I49" s="433"/>
      <c r="J49" s="434"/>
    </row>
    <row r="50" spans="1:10" ht="23.4" customHeight="1">
      <c r="A50" s="21"/>
      <c r="B50" s="63" t="s">
        <v>86</v>
      </c>
      <c r="C50" s="62" t="s">
        <v>43</v>
      </c>
      <c r="D50" s="417" t="s">
        <v>89</v>
      </c>
      <c r="E50" s="417"/>
      <c r="F50" s="417"/>
      <c r="G50" s="417"/>
      <c r="H50" s="417"/>
      <c r="I50" s="417"/>
      <c r="J50" s="418"/>
    </row>
    <row r="51" spans="1:10" ht="23.4" customHeight="1">
      <c r="A51" s="19"/>
      <c r="B51" s="76" t="s">
        <v>3</v>
      </c>
      <c r="C51" s="300"/>
      <c r="D51" s="474"/>
      <c r="E51" s="475"/>
      <c r="F51" s="475"/>
      <c r="G51" s="475"/>
      <c r="H51" s="475"/>
      <c r="I51" s="475"/>
      <c r="J51" s="476"/>
    </row>
    <row r="52" spans="1:10" ht="23.4" customHeight="1">
      <c r="A52" s="19"/>
      <c r="B52" s="11" t="s">
        <v>94</v>
      </c>
      <c r="C52" s="286"/>
      <c r="D52" s="477"/>
      <c r="E52" s="478"/>
      <c r="F52" s="478"/>
      <c r="G52" s="478"/>
      <c r="H52" s="478"/>
      <c r="I52" s="478"/>
      <c r="J52" s="479"/>
    </row>
    <row r="53" spans="1:10" ht="23.4" customHeight="1">
      <c r="A53" s="19"/>
      <c r="B53" s="11" t="s">
        <v>55</v>
      </c>
      <c r="C53" s="300"/>
      <c r="D53" s="477"/>
      <c r="E53" s="478"/>
      <c r="F53" s="478"/>
      <c r="G53" s="478"/>
      <c r="H53" s="478"/>
      <c r="I53" s="478"/>
      <c r="J53" s="479"/>
    </row>
    <row r="54" spans="1:10" ht="23.4" customHeight="1">
      <c r="A54" s="19"/>
      <c r="B54" s="11" t="s">
        <v>13</v>
      </c>
      <c r="C54" s="300"/>
      <c r="D54" s="477"/>
      <c r="E54" s="478"/>
      <c r="F54" s="478"/>
      <c r="G54" s="478"/>
      <c r="H54" s="478"/>
      <c r="I54" s="478"/>
      <c r="J54" s="479"/>
    </row>
    <row r="55" spans="1:10" ht="23.4" customHeight="1">
      <c r="A55" s="19"/>
      <c r="B55" s="11" t="s">
        <v>12</v>
      </c>
      <c r="C55" s="11">
        <f>F55+I55</f>
        <v>0</v>
      </c>
      <c r="D55" s="457" t="s">
        <v>11</v>
      </c>
      <c r="E55" s="458"/>
      <c r="F55" s="293"/>
      <c r="G55" s="458" t="s">
        <v>10</v>
      </c>
      <c r="H55" s="458"/>
      <c r="I55" s="293"/>
      <c r="J55" s="20" t="s">
        <v>9</v>
      </c>
    </row>
    <row r="56" spans="1:10" ht="23.4" customHeight="1">
      <c r="A56" s="19"/>
      <c r="B56" s="11" t="s">
        <v>40</v>
      </c>
      <c r="C56" s="300"/>
      <c r="D56" s="477"/>
      <c r="E56" s="478"/>
      <c r="F56" s="478"/>
      <c r="G56" s="478"/>
      <c r="H56" s="478"/>
      <c r="I56" s="478"/>
      <c r="J56" s="479"/>
    </row>
    <row r="57" spans="1:10" ht="23.4" customHeight="1">
      <c r="A57" s="19"/>
      <c r="B57" s="70" t="s">
        <v>50</v>
      </c>
      <c r="C57" s="301"/>
      <c r="D57" s="477"/>
      <c r="E57" s="478"/>
      <c r="F57" s="478"/>
      <c r="G57" s="478"/>
      <c r="H57" s="478"/>
      <c r="I57" s="478"/>
      <c r="J57" s="479"/>
    </row>
    <row r="58" spans="1:10" ht="23.4" customHeight="1">
      <c r="A58" s="19"/>
      <c r="B58" s="70" t="s">
        <v>51</v>
      </c>
      <c r="C58" s="301"/>
      <c r="D58" s="477"/>
      <c r="E58" s="478"/>
      <c r="F58" s="478"/>
      <c r="G58" s="478"/>
      <c r="H58" s="478"/>
      <c r="I58" s="478"/>
      <c r="J58" s="479"/>
    </row>
    <row r="59" spans="1:10" ht="23.4" customHeight="1">
      <c r="A59" s="18"/>
      <c r="B59" s="17" t="s">
        <v>56</v>
      </c>
      <c r="C59" s="302"/>
      <c r="D59" s="471"/>
      <c r="E59" s="472"/>
      <c r="F59" s="472"/>
      <c r="G59" s="472"/>
      <c r="H59" s="472"/>
      <c r="I59" s="472"/>
      <c r="J59" s="473"/>
    </row>
    <row r="60" spans="1:10" ht="27" customHeight="1">
      <c r="A60" s="15"/>
      <c r="B60" s="67" t="s">
        <v>73</v>
      </c>
      <c r="C60" s="130">
        <f>SUM(C62:C67)</f>
        <v>0</v>
      </c>
      <c r="D60" s="432" t="s">
        <v>90</v>
      </c>
      <c r="E60" s="433"/>
      <c r="F60" s="433"/>
      <c r="G60" s="433"/>
      <c r="H60" s="433"/>
      <c r="I60" s="433"/>
      <c r="J60" s="434"/>
    </row>
    <row r="61" spans="1:10" ht="23.4" customHeight="1">
      <c r="A61" s="14"/>
      <c r="B61" s="63" t="s">
        <v>86</v>
      </c>
      <c r="C61" s="62" t="s">
        <v>43</v>
      </c>
      <c r="D61" s="417" t="s">
        <v>89</v>
      </c>
      <c r="E61" s="417"/>
      <c r="F61" s="417"/>
      <c r="G61" s="417"/>
      <c r="H61" s="417"/>
      <c r="I61" s="417"/>
      <c r="J61" s="418"/>
    </row>
    <row r="62" spans="1:10" ht="23.4" customHeight="1">
      <c r="A62" s="10"/>
      <c r="B62" s="13" t="s">
        <v>5</v>
      </c>
      <c r="C62" s="303"/>
      <c r="D62" s="474"/>
      <c r="E62" s="475"/>
      <c r="F62" s="475"/>
      <c r="G62" s="475"/>
      <c r="H62" s="475"/>
      <c r="I62" s="475"/>
      <c r="J62" s="476"/>
    </row>
    <row r="63" spans="1:10" ht="23.4" customHeight="1">
      <c r="A63" s="10"/>
      <c r="B63" s="11" t="s">
        <v>41</v>
      </c>
      <c r="C63" s="300"/>
      <c r="D63" s="477"/>
      <c r="E63" s="478"/>
      <c r="F63" s="478"/>
      <c r="G63" s="478"/>
      <c r="H63" s="478"/>
      <c r="I63" s="478"/>
      <c r="J63" s="479"/>
    </row>
    <row r="64" spans="1:10" ht="23.4" customHeight="1">
      <c r="A64" s="10"/>
      <c r="B64" s="11" t="s">
        <v>52</v>
      </c>
      <c r="C64" s="304"/>
      <c r="D64" s="477"/>
      <c r="E64" s="478"/>
      <c r="F64" s="478"/>
      <c r="G64" s="478"/>
      <c r="H64" s="478"/>
      <c r="I64" s="478"/>
      <c r="J64" s="479"/>
    </row>
    <row r="65" spans="1:10" ht="23.4" customHeight="1">
      <c r="A65" s="8"/>
      <c r="B65" s="11" t="s">
        <v>57</v>
      </c>
      <c r="C65" s="300"/>
      <c r="D65" s="477"/>
      <c r="E65" s="478"/>
      <c r="F65" s="478"/>
      <c r="G65" s="478"/>
      <c r="H65" s="478"/>
      <c r="I65" s="478"/>
      <c r="J65" s="479"/>
    </row>
    <row r="66" spans="1:10" ht="23.4" customHeight="1">
      <c r="A66" s="8"/>
      <c r="B66" s="70" t="s">
        <v>54</v>
      </c>
      <c r="C66" s="301"/>
      <c r="D66" s="477"/>
      <c r="E66" s="478"/>
      <c r="F66" s="478"/>
      <c r="G66" s="478"/>
      <c r="H66" s="478"/>
      <c r="I66" s="478"/>
      <c r="J66" s="479"/>
    </row>
    <row r="67" spans="1:10" ht="23.4" customHeight="1" thickBot="1">
      <c r="A67" s="7"/>
      <c r="B67" s="75" t="s">
        <v>56</v>
      </c>
      <c r="C67" s="305"/>
      <c r="D67" s="480"/>
      <c r="E67" s="481"/>
      <c r="F67" s="481"/>
      <c r="G67" s="481"/>
      <c r="H67" s="481"/>
      <c r="I67" s="481"/>
      <c r="J67" s="482"/>
    </row>
    <row r="68" spans="1:10" ht="16.5" customHeight="1">
      <c r="A68" s="5"/>
      <c r="B68" s="421" t="s">
        <v>2</v>
      </c>
      <c r="C68" s="421"/>
      <c r="D68" s="421"/>
      <c r="E68" s="421"/>
      <c r="F68" s="421"/>
      <c r="G68" s="421"/>
      <c r="H68" s="421"/>
      <c r="I68" s="421"/>
      <c r="J68" s="421"/>
    </row>
    <row r="69" spans="1:10" ht="16.5" customHeight="1">
      <c r="A69" s="5"/>
      <c r="B69" s="423" t="s">
        <v>47</v>
      </c>
      <c r="C69" s="423"/>
      <c r="D69" s="423"/>
      <c r="E69" s="423"/>
      <c r="F69" s="423"/>
      <c r="G69" s="423"/>
      <c r="H69" s="423"/>
      <c r="I69" s="423"/>
      <c r="J69" s="423"/>
    </row>
    <row r="70" spans="1:10" ht="16.5" customHeight="1">
      <c r="A70" s="5"/>
      <c r="B70" s="421" t="s">
        <v>102</v>
      </c>
      <c r="C70" s="421"/>
      <c r="D70" s="421"/>
      <c r="E70" s="421"/>
      <c r="F70" s="421"/>
      <c r="G70" s="421"/>
      <c r="H70" s="421"/>
      <c r="I70" s="421"/>
      <c r="J70" s="421"/>
    </row>
    <row r="71" spans="1:10" ht="13">
      <c r="B71" s="270" t="s">
        <v>247</v>
      </c>
    </row>
  </sheetData>
  <sheetProtection sheet="1" objects="1" scenarios="1"/>
  <mergeCells count="38">
    <mergeCell ref="A46:B46"/>
    <mergeCell ref="D46:I46"/>
    <mergeCell ref="A1:J1"/>
    <mergeCell ref="B3:J3"/>
    <mergeCell ref="A4:B4"/>
    <mergeCell ref="D4:J4"/>
    <mergeCell ref="A5:B5"/>
    <mergeCell ref="D5:I5"/>
    <mergeCell ref="D51:J51"/>
    <mergeCell ref="D6:J6"/>
    <mergeCell ref="D11:J11"/>
    <mergeCell ref="D18:J18"/>
    <mergeCell ref="D45:J45"/>
    <mergeCell ref="D47:J47"/>
    <mergeCell ref="A48:B48"/>
    <mergeCell ref="D48:I48"/>
    <mergeCell ref="D49:J49"/>
    <mergeCell ref="D50:J50"/>
    <mergeCell ref="D62:J62"/>
    <mergeCell ref="D52:J52"/>
    <mergeCell ref="D53:J53"/>
    <mergeCell ref="D54:J54"/>
    <mergeCell ref="D55:E55"/>
    <mergeCell ref="G55:H55"/>
    <mergeCell ref="D56:J56"/>
    <mergeCell ref="D57:J57"/>
    <mergeCell ref="D58:J58"/>
    <mergeCell ref="D59:J59"/>
    <mergeCell ref="D60:J60"/>
    <mergeCell ref="D61:J61"/>
    <mergeCell ref="B69:J69"/>
    <mergeCell ref="B70:J70"/>
    <mergeCell ref="D63:J63"/>
    <mergeCell ref="D64:J64"/>
    <mergeCell ref="D65:J65"/>
    <mergeCell ref="D66:J66"/>
    <mergeCell ref="D67:J67"/>
    <mergeCell ref="B68:J68"/>
  </mergeCells>
  <phoneticPr fontId="6"/>
  <printOptions horizontalCentered="1"/>
  <pageMargins left="0.70866141732283472" right="0.70866141732283472" top="1.1811023622047245" bottom="0.74803149606299213" header="0.31496062992125984" footer="0.31496062992125984"/>
  <pageSetup paperSize="9" scale="76" fitToHeight="0" orientation="portrait" horizontalDpi="300" verticalDpi="300" r:id="rId1"/>
  <rowBreaks count="1" manualBreakCount="1">
    <brk id="40" max="16383"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1" id="{394BB9CC-B3DA-4D9E-A14F-1947442487BA}">
            <xm:f>設定シート!$B$3&lt;=80</xm:f>
            <x14:dxf>
              <fill>
                <patternFill>
                  <bgColor theme="1" tint="0.24994659260841701"/>
                </patternFill>
              </fill>
            </x14:dxf>
          </x14:cfRule>
          <xm:sqref>B39:J40</xm:sqref>
        </x14:conditionalFormatting>
        <x14:conditionalFormatting xmlns:xm="http://schemas.microsoft.com/office/excel/2006/main">
          <x14:cfRule type="expression" priority="10" id="{CBE03A40-0002-4E03-BFB6-B3CB25651FD4}">
            <xm:f>設定シート!$B$4="新規委託校"</xm:f>
            <x14:dxf>
              <fill>
                <patternFill>
                  <bgColor theme="1" tint="0.24994659260841701"/>
                </patternFill>
              </fill>
            </x14:dxf>
          </x14:cfRule>
          <xm:sqref>B66:J66</xm:sqref>
        </x14:conditionalFormatting>
        <x14:conditionalFormatting xmlns:xm="http://schemas.microsoft.com/office/excel/2006/main">
          <x14:cfRule type="expression" priority="12" id="{D967C12E-3C04-4C8A-9CF7-A47A8774CF49}">
            <xm:f>設定シート!$B$3&lt;=90</xm:f>
            <x14:dxf>
              <fill>
                <patternFill>
                  <bgColor theme="1" tint="0.24994659260841701"/>
                </patternFill>
              </fill>
            </x14:dxf>
          </x14:cfRule>
          <xm:sqref>D9:F10 D13:F14 D16:F17 D20:F21 D23:F24 D26:F27 D29:F30 D32:F33 D43:F44</xm:sqref>
        </x14:conditionalFormatting>
        <x14:conditionalFormatting xmlns:xm="http://schemas.microsoft.com/office/excel/2006/main">
          <x14:cfRule type="expression" priority="4" id="{A3BC093E-7BF6-41FF-9D5C-49D9051D9E60}">
            <xm:f>設定シート!$B$3&lt;=90</xm:f>
            <x14:dxf>
              <fill>
                <patternFill>
                  <bgColor theme="1" tint="0.24994659260841701"/>
                </patternFill>
              </fill>
            </x14:dxf>
          </x14:cfRule>
          <xm:sqref>G17</xm:sqref>
        </x14:conditionalFormatting>
        <x14:conditionalFormatting xmlns:xm="http://schemas.microsoft.com/office/excel/2006/main">
          <x14:cfRule type="expression" priority="2" id="{F1E2E90C-6328-4BE6-8476-2276E6AE6D59}">
            <xm:f>設定シート!$B$3&lt;=90</xm:f>
            <x14:dxf>
              <fill>
                <patternFill>
                  <bgColor theme="1" tint="0.24994659260841701"/>
                </patternFill>
              </fill>
            </x14:dxf>
          </x14:cfRule>
          <xm:sqref>I10</xm:sqref>
        </x14:conditionalFormatting>
        <x14:conditionalFormatting xmlns:xm="http://schemas.microsoft.com/office/excel/2006/main">
          <x14:cfRule type="expression" priority="3" id="{8F8BC1A1-CB34-48F8-900E-95799B996AE3}">
            <xm:f>設定シート!$B$3&lt;=90</xm:f>
            <x14:dxf>
              <fill>
                <patternFill>
                  <bgColor theme="1" tint="0.24994659260841701"/>
                </patternFill>
              </fill>
            </x14:dxf>
          </x14:cfRule>
          <xm:sqref>I17</xm:sqref>
        </x14:conditionalFormatting>
        <x14:conditionalFormatting xmlns:xm="http://schemas.microsoft.com/office/excel/2006/main">
          <x14:cfRule type="expression" priority="5" id="{E86AFBB3-3A95-49CF-B6E9-E660B659AD59}">
            <xm:f>設定シート!$B$3&lt;=90</xm:f>
            <x14:dxf>
              <fill>
                <patternFill>
                  <bgColor theme="1" tint="0.24994659260841701"/>
                </patternFill>
              </fill>
            </x14:dxf>
          </x14:cfRule>
          <xm:sqref>I21</xm:sqref>
        </x14:conditionalFormatting>
        <x14:conditionalFormatting xmlns:xm="http://schemas.microsoft.com/office/excel/2006/main">
          <x14:cfRule type="expression" priority="6" id="{3EAAF608-BF10-4848-AE3F-45C8CF8A69D7}">
            <xm:f>設定シート!$B$3&lt;=90</xm:f>
            <x14:dxf>
              <fill>
                <patternFill>
                  <bgColor theme="1" tint="0.24994659260841701"/>
                </patternFill>
              </fill>
            </x14:dxf>
          </x14:cfRule>
          <xm:sqref>I24</xm:sqref>
        </x14:conditionalFormatting>
        <x14:conditionalFormatting xmlns:xm="http://schemas.microsoft.com/office/excel/2006/main">
          <x14:cfRule type="expression" priority="7" id="{C3DECB78-3A13-4601-BEEE-E3E62124DC47}">
            <xm:f>設定シート!$B$3&lt;=90</xm:f>
            <x14:dxf>
              <fill>
                <patternFill>
                  <bgColor theme="1" tint="0.24994659260841701"/>
                </patternFill>
              </fill>
            </x14:dxf>
          </x14:cfRule>
          <xm:sqref>I27</xm:sqref>
        </x14:conditionalFormatting>
        <x14:conditionalFormatting xmlns:xm="http://schemas.microsoft.com/office/excel/2006/main">
          <x14:cfRule type="expression" priority="8" id="{FE0F1AB2-C148-47E8-932D-AEEFF1C7084F}">
            <xm:f>設定シート!$B$3&lt;=90</xm:f>
            <x14:dxf>
              <fill>
                <patternFill>
                  <bgColor theme="1" tint="0.24994659260841701"/>
                </patternFill>
              </fill>
            </x14:dxf>
          </x14:cfRule>
          <xm:sqref>I30</xm:sqref>
        </x14:conditionalFormatting>
        <x14:conditionalFormatting xmlns:xm="http://schemas.microsoft.com/office/excel/2006/main">
          <x14:cfRule type="expression" priority="9" id="{7D257C7A-369E-4E97-88BE-1A7E1848E421}">
            <xm:f>設定シート!$B$3&lt;=90</xm:f>
            <x14:dxf>
              <fill>
                <patternFill>
                  <bgColor theme="1" tint="0.24994659260841701"/>
                </patternFill>
              </fill>
            </x14:dxf>
          </x14:cfRule>
          <xm:sqref>I33</xm:sqref>
        </x14:conditionalFormatting>
        <x14:conditionalFormatting xmlns:xm="http://schemas.microsoft.com/office/excel/2006/main">
          <x14:cfRule type="expression" priority="1" id="{D70B4218-F281-40F9-860F-A936B8991B99}">
            <xm:f>設定シート!$B$3&lt;=90</xm:f>
            <x14:dxf>
              <fill>
                <patternFill>
                  <bgColor theme="1" tint="0.24994659260841701"/>
                </patternFill>
              </fill>
            </x14:dxf>
          </x14:cfRule>
          <xm:sqref>I44</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pageSetUpPr fitToPage="1"/>
  </sheetPr>
  <dimension ref="A1:O71"/>
  <sheetViews>
    <sheetView view="pageBreakPreview" topLeftCell="A60" zoomScale="85" zoomScaleNormal="85" zoomScaleSheetLayoutView="85" workbookViewId="0">
      <selection activeCell="B69" sqref="B69:J69"/>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1" customFormat="1" ht="19">
      <c r="A1" s="488" t="str">
        <f>"令和" &amp; H2&amp; "年度　ねりっこ学童クラブ経費（受入児童数　" &amp; 設定シート!B3 &amp; "名）　※消費税非課税対象"</f>
        <v>令和10年度　ねりっこ学童クラブ経費（受入児童数　180名）　※消費税非課税対象</v>
      </c>
      <c r="B1" s="488"/>
      <c r="C1" s="488"/>
      <c r="D1" s="488"/>
      <c r="E1" s="488"/>
      <c r="F1" s="488"/>
      <c r="G1" s="488"/>
      <c r="H1" s="488"/>
      <c r="I1" s="488"/>
      <c r="J1" s="488"/>
      <c r="K1" s="173"/>
      <c r="L1" s="80"/>
      <c r="M1" s="80"/>
      <c r="O1" s="82"/>
    </row>
    <row r="2" spans="1:15" ht="9" customHeight="1">
      <c r="H2" s="1">
        <v>10</v>
      </c>
      <c r="I2" s="1" t="s">
        <v>154</v>
      </c>
    </row>
    <row r="3" spans="1:15" ht="18.899999999999999" customHeight="1" thickBot="1">
      <c r="A3" s="65"/>
      <c r="B3" s="392" t="s">
        <v>91</v>
      </c>
      <c r="C3" s="392"/>
      <c r="D3" s="392"/>
      <c r="E3" s="392"/>
      <c r="F3" s="392"/>
      <c r="G3" s="392"/>
      <c r="H3" s="392"/>
      <c r="I3" s="392"/>
      <c r="J3" s="392"/>
    </row>
    <row r="4" spans="1:15" ht="27" customHeight="1">
      <c r="A4" s="470" t="s">
        <v>71</v>
      </c>
      <c r="B4" s="394"/>
      <c r="C4" s="128">
        <f>C5+C48+C46</f>
        <v>0</v>
      </c>
      <c r="D4" s="489"/>
      <c r="E4" s="490"/>
      <c r="F4" s="490"/>
      <c r="G4" s="490"/>
      <c r="H4" s="490"/>
      <c r="I4" s="490"/>
      <c r="J4" s="491"/>
    </row>
    <row r="5" spans="1:15" ht="27" customHeight="1">
      <c r="A5" s="400" t="s">
        <v>38</v>
      </c>
      <c r="B5" s="411"/>
      <c r="C5" s="129">
        <f>C7+C11+C18+C34+C41</f>
        <v>0</v>
      </c>
      <c r="D5" s="497" t="str">
        <f>IF(C5=SUM(C7:C45)/2,"","数値に相違があります")</f>
        <v/>
      </c>
      <c r="E5" s="498"/>
      <c r="F5" s="498"/>
      <c r="G5" s="498"/>
      <c r="H5" s="498"/>
      <c r="I5" s="498"/>
      <c r="J5" s="179">
        <f>C5-C45</f>
        <v>0</v>
      </c>
    </row>
    <row r="6" spans="1:15" ht="23.4" customHeight="1">
      <c r="A6" s="64"/>
      <c r="B6" s="63" t="s">
        <v>86</v>
      </c>
      <c r="C6" s="62" t="s">
        <v>43</v>
      </c>
      <c r="D6" s="417" t="s">
        <v>89</v>
      </c>
      <c r="E6" s="417"/>
      <c r="F6" s="417"/>
      <c r="G6" s="417"/>
      <c r="H6" s="417"/>
      <c r="I6" s="417"/>
      <c r="J6" s="418"/>
      <c r="L6" s="61"/>
      <c r="M6" s="61"/>
    </row>
    <row r="7" spans="1:15" ht="23.4" customHeight="1">
      <c r="A7" s="10"/>
      <c r="B7" s="60" t="s">
        <v>37</v>
      </c>
      <c r="C7" s="59">
        <f>SUM(C8:C10)</f>
        <v>0</v>
      </c>
      <c r="D7" s="33"/>
      <c r="E7" s="32"/>
      <c r="F7" s="32"/>
      <c r="G7" s="32"/>
      <c r="H7" s="32"/>
      <c r="I7" s="32"/>
      <c r="J7" s="31"/>
    </row>
    <row r="8" spans="1:15" ht="23.4" customHeight="1">
      <c r="A8" s="10"/>
      <c r="B8" s="73"/>
      <c r="C8" s="11">
        <f>E8*12+H8*12+E9*12+H9*12+E10*12+H10*12</f>
        <v>0</v>
      </c>
      <c r="D8" s="52" t="s">
        <v>44</v>
      </c>
      <c r="E8" s="293"/>
      <c r="F8" s="51" t="s">
        <v>82</v>
      </c>
      <c r="G8" s="51" t="s">
        <v>45</v>
      </c>
      <c r="H8" s="293"/>
      <c r="I8" s="51" t="s">
        <v>82</v>
      </c>
      <c r="J8" s="69"/>
    </row>
    <row r="9" spans="1:15" ht="23.4" customHeight="1">
      <c r="A9" s="10"/>
      <c r="B9" s="68"/>
      <c r="C9" s="11"/>
      <c r="D9" s="52" t="s">
        <v>149</v>
      </c>
      <c r="E9" s="293"/>
      <c r="F9" s="51" t="s">
        <v>82</v>
      </c>
      <c r="G9" s="51" t="s">
        <v>45</v>
      </c>
      <c r="H9" s="293"/>
      <c r="I9" s="51" t="s">
        <v>82</v>
      </c>
      <c r="J9" s="69"/>
    </row>
    <row r="10" spans="1:15" ht="23.4" customHeight="1">
      <c r="A10" s="10"/>
      <c r="B10" s="271"/>
      <c r="C10" s="272"/>
      <c r="D10" s="52" t="s">
        <v>251</v>
      </c>
      <c r="E10" s="294"/>
      <c r="F10" s="51" t="s">
        <v>82</v>
      </c>
      <c r="G10" s="51" t="s">
        <v>45</v>
      </c>
      <c r="H10" s="294"/>
      <c r="I10" s="51" t="s">
        <v>82</v>
      </c>
      <c r="J10" s="273"/>
    </row>
    <row r="11" spans="1:15" ht="23.4" customHeight="1">
      <c r="A11" s="10"/>
      <c r="B11" s="54" t="s">
        <v>78</v>
      </c>
      <c r="C11" s="53">
        <f>SUM(C12:C17)</f>
        <v>0</v>
      </c>
      <c r="D11" s="408" t="s">
        <v>148</v>
      </c>
      <c r="E11" s="409"/>
      <c r="F11" s="409"/>
      <c r="G11" s="409"/>
      <c r="H11" s="409"/>
      <c r="I11" s="409"/>
      <c r="J11" s="410"/>
    </row>
    <row r="12" spans="1:15" ht="23.4" customHeight="1">
      <c r="A12" s="10"/>
      <c r="B12" s="11" t="s">
        <v>36</v>
      </c>
      <c r="C12" s="11">
        <f>E12+H12+E13+H13+E14+H14</f>
        <v>0</v>
      </c>
      <c r="D12" s="52" t="s">
        <v>44</v>
      </c>
      <c r="E12" s="293"/>
      <c r="F12" s="51" t="s">
        <v>46</v>
      </c>
      <c r="G12" s="51" t="s">
        <v>45</v>
      </c>
      <c r="H12" s="293"/>
      <c r="I12" s="51" t="s">
        <v>46</v>
      </c>
      <c r="J12" s="48"/>
    </row>
    <row r="13" spans="1:15" ht="23.4" customHeight="1">
      <c r="A13" s="10"/>
      <c r="B13" s="11"/>
      <c r="C13" s="11"/>
      <c r="D13" s="52" t="s">
        <v>149</v>
      </c>
      <c r="E13" s="293"/>
      <c r="F13" s="51" t="s">
        <v>150</v>
      </c>
      <c r="G13" s="51" t="s">
        <v>45</v>
      </c>
      <c r="H13" s="293"/>
      <c r="I13" s="51" t="s">
        <v>46</v>
      </c>
      <c r="J13" s="48"/>
    </row>
    <row r="14" spans="1:15" ht="23.4" customHeight="1">
      <c r="A14" s="10"/>
      <c r="B14" s="11"/>
      <c r="C14" s="11"/>
      <c r="D14" s="52" t="s">
        <v>149</v>
      </c>
      <c r="E14" s="293"/>
      <c r="F14" s="51" t="s">
        <v>150</v>
      </c>
      <c r="G14" s="51" t="s">
        <v>45</v>
      </c>
      <c r="H14" s="293"/>
      <c r="I14" s="51" t="s">
        <v>9</v>
      </c>
      <c r="J14" s="48"/>
    </row>
    <row r="15" spans="1:15" ht="23.4" customHeight="1">
      <c r="A15" s="10"/>
      <c r="B15" s="11" t="s">
        <v>35</v>
      </c>
      <c r="C15" s="11">
        <f>E15*12+H15*12+E16*12+H16*12+E17*12+H17*12</f>
        <v>0</v>
      </c>
      <c r="D15" s="52" t="s">
        <v>44</v>
      </c>
      <c r="E15" s="293"/>
      <c r="F15" s="51" t="s">
        <v>82</v>
      </c>
      <c r="G15" s="51" t="s">
        <v>45</v>
      </c>
      <c r="H15" s="293"/>
      <c r="I15" s="51" t="s">
        <v>82</v>
      </c>
      <c r="J15" s="48"/>
    </row>
    <row r="16" spans="1:15" ht="23.4" customHeight="1">
      <c r="A16" s="10"/>
      <c r="B16" s="11"/>
      <c r="C16" s="11"/>
      <c r="D16" s="52" t="s">
        <v>149</v>
      </c>
      <c r="E16" s="293"/>
      <c r="F16" s="51" t="s">
        <v>82</v>
      </c>
      <c r="G16" s="51" t="s">
        <v>45</v>
      </c>
      <c r="H16" s="293"/>
      <c r="I16" s="51" t="s">
        <v>82</v>
      </c>
      <c r="J16" s="20"/>
    </row>
    <row r="17" spans="1:10" ht="23.4" customHeight="1">
      <c r="A17" s="10"/>
      <c r="B17" s="11"/>
      <c r="C17" s="11"/>
      <c r="D17" s="52" t="s">
        <v>251</v>
      </c>
      <c r="E17" s="295"/>
      <c r="F17" s="51" t="s">
        <v>82</v>
      </c>
      <c r="G17" s="51" t="s">
        <v>82</v>
      </c>
      <c r="H17" s="295"/>
      <c r="I17" s="51" t="s">
        <v>82</v>
      </c>
      <c r="J17" s="274"/>
    </row>
    <row r="18" spans="1:10" ht="23.4" customHeight="1">
      <c r="A18" s="10"/>
      <c r="B18" s="54" t="s">
        <v>75</v>
      </c>
      <c r="C18" s="53">
        <f>SUM(C19:C33)</f>
        <v>0</v>
      </c>
      <c r="D18" s="408" t="s">
        <v>34</v>
      </c>
      <c r="E18" s="409"/>
      <c r="F18" s="409"/>
      <c r="G18" s="409"/>
      <c r="H18" s="409"/>
      <c r="I18" s="409"/>
      <c r="J18" s="410"/>
    </row>
    <row r="19" spans="1:10" ht="23.4" customHeight="1">
      <c r="A19" s="10"/>
      <c r="B19" s="11" t="s">
        <v>33</v>
      </c>
      <c r="C19" s="11">
        <f>ROUND((E19*12+H19*12+E20*12+H20*12+E21*12+H21*12),0)</f>
        <v>0</v>
      </c>
      <c r="D19" s="52" t="s">
        <v>44</v>
      </c>
      <c r="E19" s="293"/>
      <c r="F19" s="51" t="s">
        <v>82</v>
      </c>
      <c r="G19" s="51" t="s">
        <v>45</v>
      </c>
      <c r="H19" s="293"/>
      <c r="I19" s="51" t="s">
        <v>82</v>
      </c>
      <c r="J19" s="48"/>
    </row>
    <row r="20" spans="1:10" ht="23.4" customHeight="1">
      <c r="A20" s="10"/>
      <c r="B20" s="11"/>
      <c r="C20" s="11"/>
      <c r="D20" s="52" t="s">
        <v>149</v>
      </c>
      <c r="E20" s="293"/>
      <c r="F20" s="51" t="s">
        <v>82</v>
      </c>
      <c r="G20" s="51" t="s">
        <v>45</v>
      </c>
      <c r="H20" s="293"/>
      <c r="I20" s="51" t="s">
        <v>82</v>
      </c>
      <c r="J20" s="48"/>
    </row>
    <row r="21" spans="1:10" ht="23.4" customHeight="1">
      <c r="A21" s="10"/>
      <c r="B21" s="11"/>
      <c r="C21" s="11"/>
      <c r="D21" s="52" t="s">
        <v>251</v>
      </c>
      <c r="E21" s="293"/>
      <c r="F21" s="51" t="s">
        <v>82</v>
      </c>
      <c r="G21" s="51" t="s">
        <v>45</v>
      </c>
      <c r="H21" s="293"/>
      <c r="I21" s="51" t="s">
        <v>82</v>
      </c>
      <c r="J21" s="48"/>
    </row>
    <row r="22" spans="1:10" ht="23.4" customHeight="1">
      <c r="A22" s="10"/>
      <c r="B22" s="11" t="s">
        <v>32</v>
      </c>
      <c r="C22" s="11">
        <f>ROUND((E22*12+H22*12+E23*12+H23*12+E24*12+H24*12),0)</f>
        <v>0</v>
      </c>
      <c r="D22" s="52" t="s">
        <v>44</v>
      </c>
      <c r="E22" s="293"/>
      <c r="F22" s="51" t="s">
        <v>82</v>
      </c>
      <c r="G22" s="51" t="s">
        <v>45</v>
      </c>
      <c r="H22" s="293"/>
      <c r="I22" s="51" t="s">
        <v>82</v>
      </c>
      <c r="J22" s="48"/>
    </row>
    <row r="23" spans="1:10" ht="23.4" customHeight="1">
      <c r="A23" s="10"/>
      <c r="B23" s="11"/>
      <c r="C23" s="11"/>
      <c r="D23" s="52" t="s">
        <v>149</v>
      </c>
      <c r="E23" s="293"/>
      <c r="F23" s="51" t="s">
        <v>82</v>
      </c>
      <c r="G23" s="51" t="s">
        <v>45</v>
      </c>
      <c r="H23" s="293"/>
      <c r="I23" s="51" t="s">
        <v>82</v>
      </c>
      <c r="J23" s="48"/>
    </row>
    <row r="24" spans="1:10" ht="23.4" customHeight="1">
      <c r="A24" s="10"/>
      <c r="B24" s="11"/>
      <c r="C24" s="11"/>
      <c r="D24" s="52" t="s">
        <v>251</v>
      </c>
      <c r="E24" s="293"/>
      <c r="F24" s="51" t="s">
        <v>82</v>
      </c>
      <c r="G24" s="51" t="s">
        <v>45</v>
      </c>
      <c r="H24" s="293"/>
      <c r="I24" s="51" t="s">
        <v>82</v>
      </c>
      <c r="J24" s="48"/>
    </row>
    <row r="25" spans="1:10" ht="23.4" customHeight="1">
      <c r="A25" s="10"/>
      <c r="B25" s="11" t="s">
        <v>104</v>
      </c>
      <c r="C25" s="11">
        <f>ROUND((E25*12+H25*12+E26*12+H26*12+E27*12+H27*12),0)</f>
        <v>0</v>
      </c>
      <c r="D25" s="52" t="s">
        <v>44</v>
      </c>
      <c r="E25" s="293"/>
      <c r="F25" s="51" t="s">
        <v>82</v>
      </c>
      <c r="G25" s="51" t="s">
        <v>45</v>
      </c>
      <c r="H25" s="293"/>
      <c r="I25" s="51" t="s">
        <v>82</v>
      </c>
      <c r="J25" s="48"/>
    </row>
    <row r="26" spans="1:10" ht="23.4" customHeight="1">
      <c r="A26" s="10"/>
      <c r="B26" s="11"/>
      <c r="C26" s="11"/>
      <c r="D26" s="52" t="s">
        <v>149</v>
      </c>
      <c r="E26" s="293"/>
      <c r="F26" s="51" t="s">
        <v>82</v>
      </c>
      <c r="G26" s="51" t="s">
        <v>45</v>
      </c>
      <c r="H26" s="293"/>
      <c r="I26" s="51" t="s">
        <v>82</v>
      </c>
      <c r="J26" s="48"/>
    </row>
    <row r="27" spans="1:10" ht="23.4" customHeight="1">
      <c r="A27" s="10"/>
      <c r="B27" s="11"/>
      <c r="C27" s="11"/>
      <c r="D27" s="52" t="s">
        <v>251</v>
      </c>
      <c r="E27" s="293"/>
      <c r="F27" s="51" t="s">
        <v>82</v>
      </c>
      <c r="G27" s="51" t="s">
        <v>45</v>
      </c>
      <c r="H27" s="293"/>
      <c r="I27" s="51" t="s">
        <v>82</v>
      </c>
      <c r="J27" s="48"/>
    </row>
    <row r="28" spans="1:10" ht="23.4" customHeight="1">
      <c r="A28" s="10"/>
      <c r="B28" s="11" t="s">
        <v>31</v>
      </c>
      <c r="C28" s="11">
        <f>ROUND((E28*12+H28*12+E29*12+H29*12+E30*12+H30*12),0)</f>
        <v>0</v>
      </c>
      <c r="D28" s="52" t="s">
        <v>44</v>
      </c>
      <c r="E28" s="293"/>
      <c r="F28" s="51" t="s">
        <v>82</v>
      </c>
      <c r="G28" s="51" t="s">
        <v>45</v>
      </c>
      <c r="H28" s="293"/>
      <c r="I28" s="51" t="s">
        <v>82</v>
      </c>
      <c r="J28" s="48"/>
    </row>
    <row r="29" spans="1:10" ht="23.4" customHeight="1">
      <c r="A29" s="10"/>
      <c r="B29" s="11"/>
      <c r="C29" s="11"/>
      <c r="D29" s="52" t="s">
        <v>149</v>
      </c>
      <c r="E29" s="293"/>
      <c r="F29" s="51" t="s">
        <v>82</v>
      </c>
      <c r="G29" s="51" t="s">
        <v>45</v>
      </c>
      <c r="H29" s="293"/>
      <c r="I29" s="51" t="s">
        <v>82</v>
      </c>
      <c r="J29" s="48"/>
    </row>
    <row r="30" spans="1:10" ht="23.4" customHeight="1">
      <c r="A30" s="10"/>
      <c r="B30" s="11"/>
      <c r="C30" s="11"/>
      <c r="D30" s="52" t="s">
        <v>251</v>
      </c>
      <c r="E30" s="293"/>
      <c r="F30" s="51" t="s">
        <v>82</v>
      </c>
      <c r="G30" s="51" t="s">
        <v>45</v>
      </c>
      <c r="H30" s="293"/>
      <c r="I30" s="51" t="s">
        <v>82</v>
      </c>
      <c r="J30" s="48"/>
    </row>
    <row r="31" spans="1:10" ht="23.4" customHeight="1">
      <c r="A31" s="10"/>
      <c r="B31" s="11" t="s">
        <v>30</v>
      </c>
      <c r="C31" s="11">
        <f>ROUND((E31*12+H31*12+E32*12+H32*12+E33*12+H33*12),0)</f>
        <v>0</v>
      </c>
      <c r="D31" s="52" t="s">
        <v>44</v>
      </c>
      <c r="E31" s="293"/>
      <c r="F31" s="51" t="s">
        <v>82</v>
      </c>
      <c r="G31" s="51" t="s">
        <v>45</v>
      </c>
      <c r="H31" s="293"/>
      <c r="I31" s="51" t="s">
        <v>82</v>
      </c>
      <c r="J31" s="48"/>
    </row>
    <row r="32" spans="1:10" ht="23.4" customHeight="1">
      <c r="A32" s="10"/>
      <c r="B32" s="70"/>
      <c r="C32" s="11"/>
      <c r="D32" s="52" t="s">
        <v>149</v>
      </c>
      <c r="E32" s="293"/>
      <c r="F32" s="51" t="s">
        <v>82</v>
      </c>
      <c r="G32" s="51" t="s">
        <v>45</v>
      </c>
      <c r="H32" s="293"/>
      <c r="I32" s="51" t="s">
        <v>82</v>
      </c>
      <c r="J32" s="45"/>
    </row>
    <row r="33" spans="1:10" ht="23.4" customHeight="1">
      <c r="A33" s="10"/>
      <c r="B33" s="17"/>
      <c r="C33" s="272"/>
      <c r="D33" s="52" t="s">
        <v>251</v>
      </c>
      <c r="E33" s="296"/>
      <c r="F33" s="51" t="s">
        <v>82</v>
      </c>
      <c r="G33" s="51" t="s">
        <v>45</v>
      </c>
      <c r="H33" s="296"/>
      <c r="I33" s="51" t="s">
        <v>82</v>
      </c>
      <c r="J33" s="275"/>
    </row>
    <row r="34" spans="1:10" ht="23.4" customHeight="1">
      <c r="A34" s="10"/>
      <c r="B34" s="35" t="s">
        <v>79</v>
      </c>
      <c r="C34" s="34">
        <f>SUM(C35:C40)</f>
        <v>0</v>
      </c>
      <c r="D34" s="44"/>
      <c r="E34" s="44"/>
      <c r="F34" s="32"/>
      <c r="G34" s="44"/>
      <c r="H34" s="44"/>
      <c r="I34" s="44"/>
      <c r="J34" s="43"/>
    </row>
    <row r="35" spans="1:10" ht="23.4" customHeight="1">
      <c r="A35" s="10"/>
      <c r="B35" s="39" t="s">
        <v>58</v>
      </c>
      <c r="C35" s="39">
        <f>E35*G35*I35</f>
        <v>0</v>
      </c>
      <c r="D35" s="38" t="s">
        <v>24</v>
      </c>
      <c r="E35" s="296"/>
      <c r="F35" s="37" t="s">
        <v>23</v>
      </c>
      <c r="G35" s="297"/>
      <c r="H35" s="42" t="s">
        <v>83</v>
      </c>
      <c r="I35" s="297"/>
      <c r="J35" s="36" t="s">
        <v>17</v>
      </c>
    </row>
    <row r="36" spans="1:10" ht="23.4" customHeight="1">
      <c r="A36" s="10"/>
      <c r="B36" s="39" t="s">
        <v>59</v>
      </c>
      <c r="C36" s="39">
        <f t="shared" ref="C36:C40" si="0">E36*G36*I36</f>
        <v>0</v>
      </c>
      <c r="D36" s="38" t="s">
        <v>20</v>
      </c>
      <c r="E36" s="296"/>
      <c r="F36" s="37" t="s">
        <v>19</v>
      </c>
      <c r="G36" s="297"/>
      <c r="H36" s="37" t="s">
        <v>18</v>
      </c>
      <c r="I36" s="297"/>
      <c r="J36" s="36" t="s">
        <v>17</v>
      </c>
    </row>
    <row r="37" spans="1:10" ht="23.4" customHeight="1">
      <c r="A37" s="10"/>
      <c r="B37" s="39" t="s">
        <v>60</v>
      </c>
      <c r="C37" s="39">
        <f t="shared" si="0"/>
        <v>0</v>
      </c>
      <c r="D37" s="38" t="s">
        <v>24</v>
      </c>
      <c r="E37" s="296"/>
      <c r="F37" s="37" t="s">
        <v>23</v>
      </c>
      <c r="G37" s="297"/>
      <c r="H37" s="37" t="s">
        <v>83</v>
      </c>
      <c r="I37" s="297"/>
      <c r="J37" s="41" t="s">
        <v>17</v>
      </c>
    </row>
    <row r="38" spans="1:10" ht="23.4" customHeight="1">
      <c r="A38" s="10"/>
      <c r="B38" s="11" t="s">
        <v>61</v>
      </c>
      <c r="C38" s="39">
        <f t="shared" si="0"/>
        <v>0</v>
      </c>
      <c r="D38" s="38" t="s">
        <v>20</v>
      </c>
      <c r="E38" s="296"/>
      <c r="F38" s="37" t="s">
        <v>19</v>
      </c>
      <c r="G38" s="297"/>
      <c r="H38" s="37" t="s">
        <v>18</v>
      </c>
      <c r="I38" s="297"/>
      <c r="J38" s="36" t="s">
        <v>17</v>
      </c>
    </row>
    <row r="39" spans="1:10" ht="23.4" customHeight="1">
      <c r="A39" s="10"/>
      <c r="B39" s="39" t="s">
        <v>48</v>
      </c>
      <c r="C39" s="39">
        <f t="shared" si="0"/>
        <v>0</v>
      </c>
      <c r="D39" s="38" t="s">
        <v>24</v>
      </c>
      <c r="E39" s="296"/>
      <c r="F39" s="37" t="s">
        <v>23</v>
      </c>
      <c r="G39" s="297"/>
      <c r="H39" s="37" t="s">
        <v>83</v>
      </c>
      <c r="I39" s="297"/>
      <c r="J39" s="41" t="s">
        <v>17</v>
      </c>
    </row>
    <row r="40" spans="1:10" ht="23.4" customHeight="1">
      <c r="A40" s="10"/>
      <c r="B40" s="11" t="s">
        <v>49</v>
      </c>
      <c r="C40" s="11">
        <f t="shared" si="0"/>
        <v>0</v>
      </c>
      <c r="D40" s="12" t="s">
        <v>20</v>
      </c>
      <c r="E40" s="293"/>
      <c r="F40" s="42" t="s">
        <v>19</v>
      </c>
      <c r="G40" s="298"/>
      <c r="H40" s="42" t="s">
        <v>18</v>
      </c>
      <c r="I40" s="298"/>
      <c r="J40" s="72" t="s">
        <v>17</v>
      </c>
    </row>
    <row r="41" spans="1:10" ht="23.4" customHeight="1">
      <c r="A41" s="79"/>
      <c r="B41" s="35" t="s">
        <v>77</v>
      </c>
      <c r="C41" s="34">
        <f>SUM(C42:C45)</f>
        <v>0</v>
      </c>
      <c r="D41" s="33"/>
      <c r="E41" s="32"/>
      <c r="F41" s="32"/>
      <c r="G41" s="32"/>
      <c r="H41" s="32"/>
      <c r="I41" s="32"/>
      <c r="J41" s="31"/>
    </row>
    <row r="42" spans="1:10" ht="23.4" customHeight="1">
      <c r="A42" s="10"/>
      <c r="B42" s="71" t="s">
        <v>62</v>
      </c>
      <c r="C42" s="11">
        <f>E42*12+H42*12+E43*12+H43*12+E44*12+H44*12</f>
        <v>0</v>
      </c>
      <c r="D42" s="52" t="s">
        <v>44</v>
      </c>
      <c r="E42" s="293"/>
      <c r="F42" s="51" t="s">
        <v>82</v>
      </c>
      <c r="G42" s="51" t="s">
        <v>45</v>
      </c>
      <c r="H42" s="293"/>
      <c r="I42" s="51" t="s">
        <v>82</v>
      </c>
      <c r="J42" s="143"/>
    </row>
    <row r="43" spans="1:10" ht="23.4" customHeight="1">
      <c r="A43" s="277"/>
      <c r="B43" s="144"/>
      <c r="C43" s="39"/>
      <c r="D43" s="52" t="s">
        <v>149</v>
      </c>
      <c r="E43" s="293"/>
      <c r="F43" s="51" t="s">
        <v>82</v>
      </c>
      <c r="G43" s="51" t="s">
        <v>45</v>
      </c>
      <c r="H43" s="293"/>
      <c r="I43" s="51" t="s">
        <v>82</v>
      </c>
      <c r="J43" s="41"/>
    </row>
    <row r="44" spans="1:10" ht="23.4" customHeight="1">
      <c r="A44" s="277"/>
      <c r="B44" s="276"/>
      <c r="C44" s="9"/>
      <c r="D44" s="52" t="s">
        <v>251</v>
      </c>
      <c r="E44" s="294"/>
      <c r="F44" s="51" t="s">
        <v>82</v>
      </c>
      <c r="G44" s="51" t="s">
        <v>45</v>
      </c>
      <c r="H44" s="294"/>
      <c r="I44" s="51" t="s">
        <v>82</v>
      </c>
      <c r="J44" s="275"/>
    </row>
    <row r="45" spans="1:10" ht="23.4" customHeight="1" thickBot="1">
      <c r="A45" s="141"/>
      <c r="B45" s="145" t="s">
        <v>105</v>
      </c>
      <c r="C45" s="299"/>
      <c r="D45" s="492" t="s">
        <v>108</v>
      </c>
      <c r="E45" s="493"/>
      <c r="F45" s="493"/>
      <c r="G45" s="493"/>
      <c r="H45" s="493"/>
      <c r="I45" s="493"/>
      <c r="J45" s="494"/>
    </row>
    <row r="46" spans="1:10" ht="27" customHeight="1">
      <c r="A46" s="495" t="s">
        <v>81</v>
      </c>
      <c r="B46" s="496"/>
      <c r="C46" s="93">
        <f>SUM(C47)</f>
        <v>0</v>
      </c>
      <c r="D46" s="499" t="str">
        <f>IF(C46=SUM(C47),"","数値に相違があります")</f>
        <v/>
      </c>
      <c r="E46" s="500"/>
      <c r="F46" s="500"/>
      <c r="G46" s="500"/>
      <c r="H46" s="500"/>
      <c r="I46" s="500"/>
      <c r="J46" s="180">
        <f>C46+C48</f>
        <v>0</v>
      </c>
    </row>
    <row r="47" spans="1:10" ht="23.4" customHeight="1">
      <c r="A47" s="10"/>
      <c r="B47" s="74" t="s">
        <v>53</v>
      </c>
      <c r="C47" s="283"/>
      <c r="D47" s="485"/>
      <c r="E47" s="486"/>
      <c r="F47" s="486"/>
      <c r="G47" s="486"/>
      <c r="H47" s="486"/>
      <c r="I47" s="486"/>
      <c r="J47" s="487"/>
    </row>
    <row r="48" spans="1:10" ht="27.9" customHeight="1">
      <c r="A48" s="400" t="s">
        <v>70</v>
      </c>
      <c r="B48" s="401"/>
      <c r="C48" s="127">
        <f>SUM(C49,C60)</f>
        <v>0</v>
      </c>
      <c r="D48" s="483" t="str">
        <f>IF(C48=SUM(C49:C67)/2,"","数値に相違があります")</f>
        <v/>
      </c>
      <c r="E48" s="484"/>
      <c r="F48" s="484"/>
      <c r="G48" s="484"/>
      <c r="H48" s="484"/>
      <c r="I48" s="484"/>
      <c r="J48" s="181"/>
    </row>
    <row r="49" spans="1:10" ht="27.9" customHeight="1">
      <c r="A49" s="8"/>
      <c r="B49" s="22" t="s">
        <v>72</v>
      </c>
      <c r="C49" s="131">
        <f>SUM(C51:C59)</f>
        <v>0</v>
      </c>
      <c r="D49" s="432" t="s">
        <v>14</v>
      </c>
      <c r="E49" s="433"/>
      <c r="F49" s="433"/>
      <c r="G49" s="433"/>
      <c r="H49" s="433"/>
      <c r="I49" s="433"/>
      <c r="J49" s="434"/>
    </row>
    <row r="50" spans="1:10" ht="23.4" customHeight="1">
      <c r="A50" s="21"/>
      <c r="B50" s="63" t="s">
        <v>86</v>
      </c>
      <c r="C50" s="62" t="s">
        <v>43</v>
      </c>
      <c r="D50" s="417" t="s">
        <v>89</v>
      </c>
      <c r="E50" s="417"/>
      <c r="F50" s="417"/>
      <c r="G50" s="417"/>
      <c r="H50" s="417"/>
      <c r="I50" s="417"/>
      <c r="J50" s="418"/>
    </row>
    <row r="51" spans="1:10" ht="23.4" customHeight="1">
      <c r="A51" s="19"/>
      <c r="B51" s="76" t="s">
        <v>3</v>
      </c>
      <c r="C51" s="300"/>
      <c r="D51" s="474"/>
      <c r="E51" s="475"/>
      <c r="F51" s="475"/>
      <c r="G51" s="475"/>
      <c r="H51" s="475"/>
      <c r="I51" s="475"/>
      <c r="J51" s="476"/>
    </row>
    <row r="52" spans="1:10" ht="23.4" customHeight="1">
      <c r="A52" s="19"/>
      <c r="B52" s="11" t="s">
        <v>94</v>
      </c>
      <c r="C52" s="286"/>
      <c r="D52" s="477"/>
      <c r="E52" s="478"/>
      <c r="F52" s="478"/>
      <c r="G52" s="478"/>
      <c r="H52" s="478"/>
      <c r="I52" s="478"/>
      <c r="J52" s="479"/>
    </row>
    <row r="53" spans="1:10" ht="23.4" customHeight="1">
      <c r="A53" s="19"/>
      <c r="B53" s="11" t="s">
        <v>55</v>
      </c>
      <c r="C53" s="300"/>
      <c r="D53" s="477"/>
      <c r="E53" s="478"/>
      <c r="F53" s="478"/>
      <c r="G53" s="478"/>
      <c r="H53" s="478"/>
      <c r="I53" s="478"/>
      <c r="J53" s="479"/>
    </row>
    <row r="54" spans="1:10" ht="23.4" customHeight="1">
      <c r="A54" s="19"/>
      <c r="B54" s="11" t="s">
        <v>13</v>
      </c>
      <c r="C54" s="300"/>
      <c r="D54" s="477"/>
      <c r="E54" s="478"/>
      <c r="F54" s="478"/>
      <c r="G54" s="478"/>
      <c r="H54" s="478"/>
      <c r="I54" s="478"/>
      <c r="J54" s="479"/>
    </row>
    <row r="55" spans="1:10" ht="23.4" customHeight="1">
      <c r="A55" s="19"/>
      <c r="B55" s="11" t="s">
        <v>12</v>
      </c>
      <c r="C55" s="11">
        <f>F55+I55</f>
        <v>0</v>
      </c>
      <c r="D55" s="457" t="s">
        <v>11</v>
      </c>
      <c r="E55" s="458"/>
      <c r="F55" s="293"/>
      <c r="G55" s="458" t="s">
        <v>10</v>
      </c>
      <c r="H55" s="458"/>
      <c r="I55" s="293"/>
      <c r="J55" s="20" t="s">
        <v>9</v>
      </c>
    </row>
    <row r="56" spans="1:10" ht="23.4" customHeight="1">
      <c r="A56" s="19"/>
      <c r="B56" s="11" t="s">
        <v>40</v>
      </c>
      <c r="C56" s="300"/>
      <c r="D56" s="477"/>
      <c r="E56" s="478"/>
      <c r="F56" s="478"/>
      <c r="G56" s="478"/>
      <c r="H56" s="478"/>
      <c r="I56" s="478"/>
      <c r="J56" s="479"/>
    </row>
    <row r="57" spans="1:10" ht="23.4" customHeight="1">
      <c r="A57" s="19"/>
      <c r="B57" s="70" t="s">
        <v>50</v>
      </c>
      <c r="C57" s="301"/>
      <c r="D57" s="477"/>
      <c r="E57" s="478"/>
      <c r="F57" s="478"/>
      <c r="G57" s="478"/>
      <c r="H57" s="478"/>
      <c r="I57" s="478"/>
      <c r="J57" s="479"/>
    </row>
    <row r="58" spans="1:10" ht="23.4" customHeight="1">
      <c r="A58" s="19"/>
      <c r="B58" s="70" t="s">
        <v>51</v>
      </c>
      <c r="C58" s="301"/>
      <c r="D58" s="477"/>
      <c r="E58" s="478"/>
      <c r="F58" s="478"/>
      <c r="G58" s="478"/>
      <c r="H58" s="478"/>
      <c r="I58" s="478"/>
      <c r="J58" s="479"/>
    </row>
    <row r="59" spans="1:10" ht="23.4" customHeight="1">
      <c r="A59" s="18"/>
      <c r="B59" s="17" t="s">
        <v>56</v>
      </c>
      <c r="C59" s="302"/>
      <c r="D59" s="471"/>
      <c r="E59" s="472"/>
      <c r="F59" s="472"/>
      <c r="G59" s="472"/>
      <c r="H59" s="472"/>
      <c r="I59" s="472"/>
      <c r="J59" s="473"/>
    </row>
    <row r="60" spans="1:10" ht="27" customHeight="1">
      <c r="A60" s="15"/>
      <c r="B60" s="67" t="s">
        <v>73</v>
      </c>
      <c r="C60" s="130">
        <f>SUM(C62:C67)</f>
        <v>0</v>
      </c>
      <c r="D60" s="432" t="s">
        <v>90</v>
      </c>
      <c r="E60" s="433"/>
      <c r="F60" s="433"/>
      <c r="G60" s="433"/>
      <c r="H60" s="433"/>
      <c r="I60" s="433"/>
      <c r="J60" s="434"/>
    </row>
    <row r="61" spans="1:10" ht="23.4" customHeight="1">
      <c r="A61" s="14"/>
      <c r="B61" s="63" t="s">
        <v>86</v>
      </c>
      <c r="C61" s="62" t="s">
        <v>43</v>
      </c>
      <c r="D61" s="417" t="s">
        <v>89</v>
      </c>
      <c r="E61" s="417"/>
      <c r="F61" s="417"/>
      <c r="G61" s="417"/>
      <c r="H61" s="417"/>
      <c r="I61" s="417"/>
      <c r="J61" s="418"/>
    </row>
    <row r="62" spans="1:10" ht="23.4" customHeight="1">
      <c r="A62" s="10"/>
      <c r="B62" s="13" t="s">
        <v>5</v>
      </c>
      <c r="C62" s="303"/>
      <c r="D62" s="474"/>
      <c r="E62" s="475"/>
      <c r="F62" s="475"/>
      <c r="G62" s="475"/>
      <c r="H62" s="475"/>
      <c r="I62" s="475"/>
      <c r="J62" s="476"/>
    </row>
    <row r="63" spans="1:10" ht="23.4" customHeight="1">
      <c r="A63" s="10"/>
      <c r="B63" s="11" t="s">
        <v>41</v>
      </c>
      <c r="C63" s="300"/>
      <c r="D63" s="477"/>
      <c r="E63" s="478"/>
      <c r="F63" s="478"/>
      <c r="G63" s="478"/>
      <c r="H63" s="478"/>
      <c r="I63" s="478"/>
      <c r="J63" s="479"/>
    </row>
    <row r="64" spans="1:10" ht="23.4" customHeight="1">
      <c r="A64" s="10"/>
      <c r="B64" s="11" t="s">
        <v>52</v>
      </c>
      <c r="C64" s="304"/>
      <c r="D64" s="477"/>
      <c r="E64" s="478"/>
      <c r="F64" s="478"/>
      <c r="G64" s="478"/>
      <c r="H64" s="478"/>
      <c r="I64" s="478"/>
      <c r="J64" s="479"/>
    </row>
    <row r="65" spans="1:10" ht="23.4" customHeight="1">
      <c r="A65" s="8"/>
      <c r="B65" s="11" t="s">
        <v>57</v>
      </c>
      <c r="C65" s="300"/>
      <c r="D65" s="477"/>
      <c r="E65" s="478"/>
      <c r="F65" s="478"/>
      <c r="G65" s="478"/>
      <c r="H65" s="478"/>
      <c r="I65" s="478"/>
      <c r="J65" s="479"/>
    </row>
    <row r="66" spans="1:10" ht="23.4" customHeight="1">
      <c r="A66" s="8"/>
      <c r="B66" s="70" t="s">
        <v>54</v>
      </c>
      <c r="C66" s="301"/>
      <c r="D66" s="477"/>
      <c r="E66" s="478"/>
      <c r="F66" s="478"/>
      <c r="G66" s="478"/>
      <c r="H66" s="478"/>
      <c r="I66" s="478"/>
      <c r="J66" s="479"/>
    </row>
    <row r="67" spans="1:10" ht="23.4" customHeight="1" thickBot="1">
      <c r="A67" s="7"/>
      <c r="B67" s="75" t="s">
        <v>56</v>
      </c>
      <c r="C67" s="305"/>
      <c r="D67" s="480"/>
      <c r="E67" s="481"/>
      <c r="F67" s="481"/>
      <c r="G67" s="481"/>
      <c r="H67" s="481"/>
      <c r="I67" s="481"/>
      <c r="J67" s="482"/>
    </row>
    <row r="68" spans="1:10" ht="16.5" customHeight="1">
      <c r="A68" s="5"/>
      <c r="B68" s="421" t="s">
        <v>2</v>
      </c>
      <c r="C68" s="421"/>
      <c r="D68" s="421"/>
      <c r="E68" s="421"/>
      <c r="F68" s="421"/>
      <c r="G68" s="421"/>
      <c r="H68" s="421"/>
      <c r="I68" s="421"/>
      <c r="J68" s="421"/>
    </row>
    <row r="69" spans="1:10" ht="16.5" customHeight="1">
      <c r="A69" s="5"/>
      <c r="B69" s="423" t="s">
        <v>47</v>
      </c>
      <c r="C69" s="423"/>
      <c r="D69" s="423"/>
      <c r="E69" s="423"/>
      <c r="F69" s="423"/>
      <c r="G69" s="423"/>
      <c r="H69" s="423"/>
      <c r="I69" s="423"/>
      <c r="J69" s="423"/>
    </row>
    <row r="70" spans="1:10" ht="16.5" customHeight="1">
      <c r="A70" s="5"/>
      <c r="B70" s="421" t="s">
        <v>102</v>
      </c>
      <c r="C70" s="421"/>
      <c r="D70" s="421"/>
      <c r="E70" s="421"/>
      <c r="F70" s="421"/>
      <c r="G70" s="421"/>
      <c r="H70" s="421"/>
      <c r="I70" s="421"/>
      <c r="J70" s="421"/>
    </row>
    <row r="71" spans="1:10" ht="13">
      <c r="B71" s="270" t="s">
        <v>247</v>
      </c>
    </row>
  </sheetData>
  <sheetProtection sheet="1" objects="1" scenarios="1"/>
  <mergeCells count="38">
    <mergeCell ref="A46:B46"/>
    <mergeCell ref="D46:I46"/>
    <mergeCell ref="A1:J1"/>
    <mergeCell ref="B3:J3"/>
    <mergeCell ref="A4:B4"/>
    <mergeCell ref="D4:J4"/>
    <mergeCell ref="A5:B5"/>
    <mergeCell ref="D5:I5"/>
    <mergeCell ref="D51:J51"/>
    <mergeCell ref="D6:J6"/>
    <mergeCell ref="D11:J11"/>
    <mergeCell ref="D18:J18"/>
    <mergeCell ref="D45:J45"/>
    <mergeCell ref="D47:J47"/>
    <mergeCell ref="A48:B48"/>
    <mergeCell ref="D48:I48"/>
    <mergeCell ref="D49:J49"/>
    <mergeCell ref="D50:J50"/>
    <mergeCell ref="D62:J62"/>
    <mergeCell ref="D52:J52"/>
    <mergeCell ref="D53:J53"/>
    <mergeCell ref="D54:J54"/>
    <mergeCell ref="D55:E55"/>
    <mergeCell ref="G55:H55"/>
    <mergeCell ref="D56:J56"/>
    <mergeCell ref="D57:J57"/>
    <mergeCell ref="D58:J58"/>
    <mergeCell ref="D59:J59"/>
    <mergeCell ref="D60:J60"/>
    <mergeCell ref="D61:J61"/>
    <mergeCell ref="B69:J69"/>
    <mergeCell ref="B70:J70"/>
    <mergeCell ref="D63:J63"/>
    <mergeCell ref="D64:J64"/>
    <mergeCell ref="D65:J65"/>
    <mergeCell ref="D66:J66"/>
    <mergeCell ref="D67:J67"/>
    <mergeCell ref="B68:J68"/>
  </mergeCells>
  <phoneticPr fontId="6"/>
  <printOptions horizontalCentered="1"/>
  <pageMargins left="0.70866141732283472" right="0.70866141732283472" top="1.1811023622047245" bottom="0.74803149606299213" header="0.31496062992125984" footer="0.31496062992125984"/>
  <pageSetup paperSize="9" scale="76" fitToHeight="0" orientation="portrait" horizontalDpi="300" verticalDpi="300" r:id="rId1"/>
  <rowBreaks count="1" manualBreakCount="1">
    <brk id="40" max="16383"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1" id="{C545DCD1-7A23-40D4-94EA-FA4B0C00965F}">
            <xm:f>設定シート!$B$3&lt;=80</xm:f>
            <x14:dxf>
              <fill>
                <patternFill>
                  <bgColor theme="1" tint="0.24994659260841701"/>
                </patternFill>
              </fill>
            </x14:dxf>
          </x14:cfRule>
          <xm:sqref>B39:J40</xm:sqref>
        </x14:conditionalFormatting>
        <x14:conditionalFormatting xmlns:xm="http://schemas.microsoft.com/office/excel/2006/main">
          <x14:cfRule type="expression" priority="10" id="{96379EFB-BB0F-49D5-B75E-5BEE16DE2D83}">
            <xm:f>設定シート!$B$4="新規委託校"</xm:f>
            <x14:dxf>
              <fill>
                <patternFill>
                  <bgColor theme="1" tint="0.24994659260841701"/>
                </patternFill>
              </fill>
            </x14:dxf>
          </x14:cfRule>
          <xm:sqref>B66:J66</xm:sqref>
        </x14:conditionalFormatting>
        <x14:conditionalFormatting xmlns:xm="http://schemas.microsoft.com/office/excel/2006/main">
          <x14:cfRule type="expression" priority="12" id="{6FEAB148-6F95-4EC0-BEA9-1AD9E616C582}">
            <xm:f>設定シート!$B$3&lt;=90</xm:f>
            <x14:dxf>
              <fill>
                <patternFill>
                  <bgColor theme="1" tint="0.24994659260841701"/>
                </patternFill>
              </fill>
            </x14:dxf>
          </x14:cfRule>
          <xm:sqref>D9:F10 D13:F14 D16:F17 D20:F21 D23:F24 D26:F27 D29:F30 D32:F33 D43:F44</xm:sqref>
        </x14:conditionalFormatting>
        <x14:conditionalFormatting xmlns:xm="http://schemas.microsoft.com/office/excel/2006/main">
          <x14:cfRule type="expression" priority="4" id="{6906820F-C80A-409C-B3A9-62BCD2FF330F}">
            <xm:f>設定シート!$B$3&lt;=90</xm:f>
            <x14:dxf>
              <fill>
                <patternFill>
                  <bgColor theme="1" tint="0.24994659260841701"/>
                </patternFill>
              </fill>
            </x14:dxf>
          </x14:cfRule>
          <xm:sqref>G17</xm:sqref>
        </x14:conditionalFormatting>
        <x14:conditionalFormatting xmlns:xm="http://schemas.microsoft.com/office/excel/2006/main">
          <x14:cfRule type="expression" priority="2" id="{8E523805-A5C8-45FD-80D5-753E146C9FFB}">
            <xm:f>設定シート!$B$3&lt;=90</xm:f>
            <x14:dxf>
              <fill>
                <patternFill>
                  <bgColor theme="1" tint="0.24994659260841701"/>
                </patternFill>
              </fill>
            </x14:dxf>
          </x14:cfRule>
          <xm:sqref>I10</xm:sqref>
        </x14:conditionalFormatting>
        <x14:conditionalFormatting xmlns:xm="http://schemas.microsoft.com/office/excel/2006/main">
          <x14:cfRule type="expression" priority="3" id="{796DCA92-3072-43B8-990B-C44A4659E9DD}">
            <xm:f>設定シート!$B$3&lt;=90</xm:f>
            <x14:dxf>
              <fill>
                <patternFill>
                  <bgColor theme="1" tint="0.24994659260841701"/>
                </patternFill>
              </fill>
            </x14:dxf>
          </x14:cfRule>
          <xm:sqref>I17</xm:sqref>
        </x14:conditionalFormatting>
        <x14:conditionalFormatting xmlns:xm="http://schemas.microsoft.com/office/excel/2006/main">
          <x14:cfRule type="expression" priority="5" id="{8A19DB13-6305-4386-B295-B2886B086DDA}">
            <xm:f>設定シート!$B$3&lt;=90</xm:f>
            <x14:dxf>
              <fill>
                <patternFill>
                  <bgColor theme="1" tint="0.24994659260841701"/>
                </patternFill>
              </fill>
            </x14:dxf>
          </x14:cfRule>
          <xm:sqref>I21</xm:sqref>
        </x14:conditionalFormatting>
        <x14:conditionalFormatting xmlns:xm="http://schemas.microsoft.com/office/excel/2006/main">
          <x14:cfRule type="expression" priority="6" id="{AAF1554E-0AE2-4803-8209-CF1474651FBD}">
            <xm:f>設定シート!$B$3&lt;=90</xm:f>
            <x14:dxf>
              <fill>
                <patternFill>
                  <bgColor theme="1" tint="0.24994659260841701"/>
                </patternFill>
              </fill>
            </x14:dxf>
          </x14:cfRule>
          <xm:sqref>I24</xm:sqref>
        </x14:conditionalFormatting>
        <x14:conditionalFormatting xmlns:xm="http://schemas.microsoft.com/office/excel/2006/main">
          <x14:cfRule type="expression" priority="7" id="{B91EDCA9-62B0-4F38-9913-1C68B5DE9434}">
            <xm:f>設定シート!$B$3&lt;=90</xm:f>
            <x14:dxf>
              <fill>
                <patternFill>
                  <bgColor theme="1" tint="0.24994659260841701"/>
                </patternFill>
              </fill>
            </x14:dxf>
          </x14:cfRule>
          <xm:sqref>I27</xm:sqref>
        </x14:conditionalFormatting>
        <x14:conditionalFormatting xmlns:xm="http://schemas.microsoft.com/office/excel/2006/main">
          <x14:cfRule type="expression" priority="8" id="{FF16269E-2DA7-4226-8E0A-D37AADC20157}">
            <xm:f>設定シート!$B$3&lt;=90</xm:f>
            <x14:dxf>
              <fill>
                <patternFill>
                  <bgColor theme="1" tint="0.24994659260841701"/>
                </patternFill>
              </fill>
            </x14:dxf>
          </x14:cfRule>
          <xm:sqref>I30</xm:sqref>
        </x14:conditionalFormatting>
        <x14:conditionalFormatting xmlns:xm="http://schemas.microsoft.com/office/excel/2006/main">
          <x14:cfRule type="expression" priority="9" id="{88979562-4109-4AA4-9A67-17811694FCC5}">
            <xm:f>設定シート!$B$3&lt;=90</xm:f>
            <x14:dxf>
              <fill>
                <patternFill>
                  <bgColor theme="1" tint="0.24994659260841701"/>
                </patternFill>
              </fill>
            </x14:dxf>
          </x14:cfRule>
          <xm:sqref>I33</xm:sqref>
        </x14:conditionalFormatting>
        <x14:conditionalFormatting xmlns:xm="http://schemas.microsoft.com/office/excel/2006/main">
          <x14:cfRule type="expression" priority="1" id="{A7F8766E-F298-4F8C-A4E1-17186FD1D1BB}">
            <xm:f>設定シート!$B$3&lt;=90</xm:f>
            <x14:dxf>
              <fill>
                <patternFill>
                  <bgColor theme="1" tint="0.24994659260841701"/>
                </patternFill>
              </fill>
            </x14:dxf>
          </x14:cfRule>
          <xm:sqref>I44</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O71"/>
  <sheetViews>
    <sheetView view="pageBreakPreview" topLeftCell="A65" zoomScale="85" zoomScaleNormal="85" zoomScaleSheetLayoutView="85" workbookViewId="0">
      <selection activeCell="B69" sqref="B69:J69"/>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1" customFormat="1" ht="19">
      <c r="A1" s="488" t="str">
        <f>"令和" &amp; H2&amp; "年度　ねりっこ学童クラブ経費（受入児童数　" &amp; 設定シート!B3 &amp; "名）　※消費税非課税対象"</f>
        <v>令和11年度　ねりっこ学童クラブ経費（受入児童数　180名）　※消費税非課税対象</v>
      </c>
      <c r="B1" s="488"/>
      <c r="C1" s="488"/>
      <c r="D1" s="488"/>
      <c r="E1" s="488"/>
      <c r="F1" s="488"/>
      <c r="G1" s="488"/>
      <c r="H1" s="488"/>
      <c r="I1" s="488"/>
      <c r="J1" s="488"/>
      <c r="K1" s="173"/>
      <c r="L1" s="80"/>
      <c r="M1" s="80"/>
      <c r="O1" s="82"/>
    </row>
    <row r="2" spans="1:15" ht="9" customHeight="1">
      <c r="H2" s="1">
        <v>11</v>
      </c>
      <c r="I2" s="1" t="s">
        <v>154</v>
      </c>
    </row>
    <row r="3" spans="1:15" ht="18.899999999999999" customHeight="1" thickBot="1">
      <c r="A3" s="65"/>
      <c r="B3" s="392" t="s">
        <v>91</v>
      </c>
      <c r="C3" s="392"/>
      <c r="D3" s="392"/>
      <c r="E3" s="392"/>
      <c r="F3" s="392"/>
      <c r="G3" s="392"/>
      <c r="H3" s="392"/>
      <c r="I3" s="392"/>
      <c r="J3" s="392"/>
    </row>
    <row r="4" spans="1:15" ht="27" customHeight="1">
      <c r="A4" s="470" t="s">
        <v>71</v>
      </c>
      <c r="B4" s="394"/>
      <c r="C4" s="128">
        <f>C5+C48+C46</f>
        <v>0</v>
      </c>
      <c r="D4" s="489"/>
      <c r="E4" s="490"/>
      <c r="F4" s="490"/>
      <c r="G4" s="490"/>
      <c r="H4" s="490"/>
      <c r="I4" s="490"/>
      <c r="J4" s="491"/>
    </row>
    <row r="5" spans="1:15" ht="27" customHeight="1">
      <c r="A5" s="400" t="s">
        <v>38</v>
      </c>
      <c r="B5" s="411"/>
      <c r="C5" s="129">
        <f>C7+C11+C18+C34+C41</f>
        <v>0</v>
      </c>
      <c r="D5" s="497" t="str">
        <f>IF(C5=SUM(C7:C45)/2,"","数値に相違があります")</f>
        <v/>
      </c>
      <c r="E5" s="498"/>
      <c r="F5" s="498"/>
      <c r="G5" s="498"/>
      <c r="H5" s="498"/>
      <c r="I5" s="498"/>
      <c r="J5" s="179">
        <f>C5-C45</f>
        <v>0</v>
      </c>
    </row>
    <row r="6" spans="1:15" ht="23.4" customHeight="1">
      <c r="A6" s="64"/>
      <c r="B6" s="63" t="s">
        <v>86</v>
      </c>
      <c r="C6" s="62" t="s">
        <v>43</v>
      </c>
      <c r="D6" s="417" t="s">
        <v>89</v>
      </c>
      <c r="E6" s="417"/>
      <c r="F6" s="417"/>
      <c r="G6" s="417"/>
      <c r="H6" s="417"/>
      <c r="I6" s="417"/>
      <c r="J6" s="418"/>
      <c r="L6" s="61"/>
      <c r="M6" s="61"/>
    </row>
    <row r="7" spans="1:15" ht="23.4" customHeight="1">
      <c r="A7" s="10"/>
      <c r="B7" s="60" t="s">
        <v>37</v>
      </c>
      <c r="C7" s="59">
        <f>SUM(C8:C10)</f>
        <v>0</v>
      </c>
      <c r="D7" s="33"/>
      <c r="E7" s="32"/>
      <c r="F7" s="32"/>
      <c r="G7" s="32"/>
      <c r="H7" s="32"/>
      <c r="I7" s="32"/>
      <c r="J7" s="31"/>
    </row>
    <row r="8" spans="1:15" ht="23.4" customHeight="1">
      <c r="A8" s="10"/>
      <c r="B8" s="73"/>
      <c r="C8" s="11">
        <f>E8*12+H8*12+E9*12+H9*12+E10*12+H10*12</f>
        <v>0</v>
      </c>
      <c r="D8" s="52" t="s">
        <v>44</v>
      </c>
      <c r="E8" s="293"/>
      <c r="F8" s="51" t="s">
        <v>82</v>
      </c>
      <c r="G8" s="51" t="s">
        <v>45</v>
      </c>
      <c r="H8" s="293"/>
      <c r="I8" s="51" t="s">
        <v>82</v>
      </c>
      <c r="J8" s="69"/>
    </row>
    <row r="9" spans="1:15" ht="23.4" customHeight="1">
      <c r="A9" s="10"/>
      <c r="B9" s="68"/>
      <c r="C9" s="11"/>
      <c r="D9" s="52" t="s">
        <v>149</v>
      </c>
      <c r="E9" s="293"/>
      <c r="F9" s="51" t="s">
        <v>82</v>
      </c>
      <c r="G9" s="51" t="s">
        <v>45</v>
      </c>
      <c r="H9" s="293"/>
      <c r="I9" s="51" t="s">
        <v>82</v>
      </c>
      <c r="J9" s="69"/>
    </row>
    <row r="10" spans="1:15" ht="23.4" customHeight="1">
      <c r="A10" s="10"/>
      <c r="B10" s="271"/>
      <c r="C10" s="272"/>
      <c r="D10" s="52" t="s">
        <v>251</v>
      </c>
      <c r="E10" s="294"/>
      <c r="F10" s="51" t="s">
        <v>82</v>
      </c>
      <c r="G10" s="51" t="s">
        <v>45</v>
      </c>
      <c r="H10" s="294"/>
      <c r="I10" s="51" t="s">
        <v>82</v>
      </c>
      <c r="J10" s="273"/>
    </row>
    <row r="11" spans="1:15" ht="23.4" customHeight="1">
      <c r="A11" s="10"/>
      <c r="B11" s="54" t="s">
        <v>78</v>
      </c>
      <c r="C11" s="53">
        <f>SUM(C12:C17)</f>
        <v>0</v>
      </c>
      <c r="D11" s="408" t="s">
        <v>148</v>
      </c>
      <c r="E11" s="409"/>
      <c r="F11" s="409"/>
      <c r="G11" s="409"/>
      <c r="H11" s="409"/>
      <c r="I11" s="409"/>
      <c r="J11" s="410"/>
    </row>
    <row r="12" spans="1:15" ht="23.4" customHeight="1">
      <c r="A12" s="10"/>
      <c r="B12" s="11" t="s">
        <v>36</v>
      </c>
      <c r="C12" s="11">
        <f>E12+H12+E13+H13+E14+H14</f>
        <v>0</v>
      </c>
      <c r="D12" s="52" t="s">
        <v>44</v>
      </c>
      <c r="E12" s="293"/>
      <c r="F12" s="51" t="s">
        <v>46</v>
      </c>
      <c r="G12" s="51" t="s">
        <v>45</v>
      </c>
      <c r="H12" s="293"/>
      <c r="I12" s="51" t="s">
        <v>46</v>
      </c>
      <c r="J12" s="48"/>
    </row>
    <row r="13" spans="1:15" ht="23.4" customHeight="1">
      <c r="A13" s="10"/>
      <c r="B13" s="11"/>
      <c r="C13" s="11"/>
      <c r="D13" s="52" t="s">
        <v>149</v>
      </c>
      <c r="E13" s="293"/>
      <c r="F13" s="51" t="s">
        <v>150</v>
      </c>
      <c r="G13" s="51" t="s">
        <v>45</v>
      </c>
      <c r="H13" s="293"/>
      <c r="I13" s="51" t="s">
        <v>46</v>
      </c>
      <c r="J13" s="48"/>
    </row>
    <row r="14" spans="1:15" ht="23.4" customHeight="1">
      <c r="A14" s="10"/>
      <c r="B14" s="11"/>
      <c r="C14" s="11"/>
      <c r="D14" s="52" t="s">
        <v>149</v>
      </c>
      <c r="E14" s="293"/>
      <c r="F14" s="51" t="s">
        <v>150</v>
      </c>
      <c r="G14" s="51" t="s">
        <v>45</v>
      </c>
      <c r="H14" s="293"/>
      <c r="I14" s="51" t="s">
        <v>9</v>
      </c>
      <c r="J14" s="48"/>
    </row>
    <row r="15" spans="1:15" ht="23.4" customHeight="1">
      <c r="A15" s="10"/>
      <c r="B15" s="11" t="s">
        <v>35</v>
      </c>
      <c r="C15" s="11">
        <f>E15*12+H15*12+E16*12+H16*12+E17*12+H17*12</f>
        <v>0</v>
      </c>
      <c r="D15" s="52" t="s">
        <v>44</v>
      </c>
      <c r="E15" s="293"/>
      <c r="F15" s="51" t="s">
        <v>82</v>
      </c>
      <c r="G15" s="51" t="s">
        <v>45</v>
      </c>
      <c r="H15" s="293"/>
      <c r="I15" s="51" t="s">
        <v>82</v>
      </c>
      <c r="J15" s="48"/>
    </row>
    <row r="16" spans="1:15" ht="23.4" customHeight="1">
      <c r="A16" s="10"/>
      <c r="B16" s="11"/>
      <c r="C16" s="11"/>
      <c r="D16" s="52" t="s">
        <v>149</v>
      </c>
      <c r="E16" s="293"/>
      <c r="F16" s="51" t="s">
        <v>82</v>
      </c>
      <c r="G16" s="51" t="s">
        <v>45</v>
      </c>
      <c r="H16" s="293"/>
      <c r="I16" s="51" t="s">
        <v>82</v>
      </c>
      <c r="J16" s="20"/>
    </row>
    <row r="17" spans="1:10" ht="23.4" customHeight="1">
      <c r="A17" s="10"/>
      <c r="B17" s="11"/>
      <c r="C17" s="11"/>
      <c r="D17" s="52" t="s">
        <v>251</v>
      </c>
      <c r="E17" s="295"/>
      <c r="F17" s="51" t="s">
        <v>82</v>
      </c>
      <c r="G17" s="51" t="s">
        <v>82</v>
      </c>
      <c r="H17" s="295"/>
      <c r="I17" s="51" t="s">
        <v>82</v>
      </c>
      <c r="J17" s="274"/>
    </row>
    <row r="18" spans="1:10" ht="23.4" customHeight="1">
      <c r="A18" s="10"/>
      <c r="B18" s="54" t="s">
        <v>75</v>
      </c>
      <c r="C18" s="53">
        <f>SUM(C19:C33)</f>
        <v>0</v>
      </c>
      <c r="D18" s="408" t="s">
        <v>34</v>
      </c>
      <c r="E18" s="409"/>
      <c r="F18" s="409"/>
      <c r="G18" s="409"/>
      <c r="H18" s="409"/>
      <c r="I18" s="409"/>
      <c r="J18" s="410"/>
    </row>
    <row r="19" spans="1:10" ht="23.4" customHeight="1">
      <c r="A19" s="10"/>
      <c r="B19" s="11" t="s">
        <v>33</v>
      </c>
      <c r="C19" s="11">
        <f>ROUND((E19*12+H19*12+E20*12+H20*12+E21*12+H21*12),0)</f>
        <v>0</v>
      </c>
      <c r="D19" s="52" t="s">
        <v>44</v>
      </c>
      <c r="E19" s="293"/>
      <c r="F19" s="51" t="s">
        <v>82</v>
      </c>
      <c r="G19" s="51" t="s">
        <v>45</v>
      </c>
      <c r="H19" s="293"/>
      <c r="I19" s="51" t="s">
        <v>82</v>
      </c>
      <c r="J19" s="48"/>
    </row>
    <row r="20" spans="1:10" ht="23.4" customHeight="1">
      <c r="A20" s="10"/>
      <c r="B20" s="11"/>
      <c r="C20" s="11"/>
      <c r="D20" s="52" t="s">
        <v>149</v>
      </c>
      <c r="E20" s="293"/>
      <c r="F20" s="51" t="s">
        <v>82</v>
      </c>
      <c r="G20" s="51" t="s">
        <v>45</v>
      </c>
      <c r="H20" s="293"/>
      <c r="I20" s="51" t="s">
        <v>82</v>
      </c>
      <c r="J20" s="48"/>
    </row>
    <row r="21" spans="1:10" ht="23.4" customHeight="1">
      <c r="A21" s="10"/>
      <c r="B21" s="11"/>
      <c r="C21" s="11"/>
      <c r="D21" s="52" t="s">
        <v>251</v>
      </c>
      <c r="E21" s="293"/>
      <c r="F21" s="51" t="s">
        <v>82</v>
      </c>
      <c r="G21" s="51" t="s">
        <v>45</v>
      </c>
      <c r="H21" s="293"/>
      <c r="I21" s="51" t="s">
        <v>82</v>
      </c>
      <c r="J21" s="48"/>
    </row>
    <row r="22" spans="1:10" ht="23.4" customHeight="1">
      <c r="A22" s="10"/>
      <c r="B22" s="11" t="s">
        <v>32</v>
      </c>
      <c r="C22" s="11">
        <f>ROUND((E22*12+H22*12+E23*12+H23*12+E24*12+H24*12),0)</f>
        <v>0</v>
      </c>
      <c r="D22" s="52" t="s">
        <v>44</v>
      </c>
      <c r="E22" s="293"/>
      <c r="F22" s="51" t="s">
        <v>82</v>
      </c>
      <c r="G22" s="51" t="s">
        <v>45</v>
      </c>
      <c r="H22" s="293"/>
      <c r="I22" s="51" t="s">
        <v>82</v>
      </c>
      <c r="J22" s="48"/>
    </row>
    <row r="23" spans="1:10" ht="23.4" customHeight="1">
      <c r="A23" s="10"/>
      <c r="B23" s="11"/>
      <c r="C23" s="11"/>
      <c r="D23" s="52" t="s">
        <v>149</v>
      </c>
      <c r="E23" s="293"/>
      <c r="F23" s="51" t="s">
        <v>82</v>
      </c>
      <c r="G23" s="51" t="s">
        <v>45</v>
      </c>
      <c r="H23" s="293"/>
      <c r="I23" s="51" t="s">
        <v>82</v>
      </c>
      <c r="J23" s="48"/>
    </row>
    <row r="24" spans="1:10" ht="23.4" customHeight="1">
      <c r="A24" s="10"/>
      <c r="B24" s="11"/>
      <c r="C24" s="11"/>
      <c r="D24" s="52" t="s">
        <v>251</v>
      </c>
      <c r="E24" s="293"/>
      <c r="F24" s="51" t="s">
        <v>82</v>
      </c>
      <c r="G24" s="51" t="s">
        <v>45</v>
      </c>
      <c r="H24" s="293"/>
      <c r="I24" s="51" t="s">
        <v>82</v>
      </c>
      <c r="J24" s="48"/>
    </row>
    <row r="25" spans="1:10" ht="23.4" customHeight="1">
      <c r="A25" s="10"/>
      <c r="B25" s="11" t="s">
        <v>104</v>
      </c>
      <c r="C25" s="11">
        <f>ROUND((E25*12+H25*12+E26*12+H26*12+E27*12+H27*12),0)</f>
        <v>0</v>
      </c>
      <c r="D25" s="52" t="s">
        <v>44</v>
      </c>
      <c r="E25" s="293"/>
      <c r="F25" s="51" t="s">
        <v>82</v>
      </c>
      <c r="G25" s="51" t="s">
        <v>45</v>
      </c>
      <c r="H25" s="293"/>
      <c r="I25" s="51" t="s">
        <v>82</v>
      </c>
      <c r="J25" s="48"/>
    </row>
    <row r="26" spans="1:10" ht="23.4" customHeight="1">
      <c r="A26" s="10"/>
      <c r="B26" s="11"/>
      <c r="C26" s="11"/>
      <c r="D26" s="52" t="s">
        <v>149</v>
      </c>
      <c r="E26" s="293"/>
      <c r="F26" s="51" t="s">
        <v>82</v>
      </c>
      <c r="G26" s="51" t="s">
        <v>45</v>
      </c>
      <c r="H26" s="293"/>
      <c r="I26" s="51" t="s">
        <v>82</v>
      </c>
      <c r="J26" s="48"/>
    </row>
    <row r="27" spans="1:10" ht="23.4" customHeight="1">
      <c r="A27" s="10"/>
      <c r="B27" s="11"/>
      <c r="C27" s="11"/>
      <c r="D27" s="52" t="s">
        <v>251</v>
      </c>
      <c r="E27" s="293"/>
      <c r="F27" s="51" t="s">
        <v>82</v>
      </c>
      <c r="G27" s="51" t="s">
        <v>45</v>
      </c>
      <c r="H27" s="293"/>
      <c r="I27" s="51" t="s">
        <v>82</v>
      </c>
      <c r="J27" s="48"/>
    </row>
    <row r="28" spans="1:10" ht="23.4" customHeight="1">
      <c r="A28" s="10"/>
      <c r="B28" s="11" t="s">
        <v>31</v>
      </c>
      <c r="C28" s="11">
        <f>ROUND((E28*12+H28*12+E29*12+H29*12+E30*12+H30*12),0)</f>
        <v>0</v>
      </c>
      <c r="D28" s="52" t="s">
        <v>44</v>
      </c>
      <c r="E28" s="293"/>
      <c r="F28" s="51" t="s">
        <v>82</v>
      </c>
      <c r="G28" s="51" t="s">
        <v>45</v>
      </c>
      <c r="H28" s="293"/>
      <c r="I28" s="51" t="s">
        <v>82</v>
      </c>
      <c r="J28" s="48"/>
    </row>
    <row r="29" spans="1:10" ht="23.4" customHeight="1">
      <c r="A29" s="10"/>
      <c r="B29" s="11"/>
      <c r="C29" s="11"/>
      <c r="D29" s="52" t="s">
        <v>149</v>
      </c>
      <c r="E29" s="293"/>
      <c r="F29" s="51" t="s">
        <v>82</v>
      </c>
      <c r="G29" s="51" t="s">
        <v>45</v>
      </c>
      <c r="H29" s="293"/>
      <c r="I29" s="51" t="s">
        <v>82</v>
      </c>
      <c r="J29" s="48"/>
    </row>
    <row r="30" spans="1:10" ht="23.4" customHeight="1">
      <c r="A30" s="10"/>
      <c r="B30" s="11"/>
      <c r="C30" s="11"/>
      <c r="D30" s="52" t="s">
        <v>251</v>
      </c>
      <c r="E30" s="293"/>
      <c r="F30" s="51" t="s">
        <v>82</v>
      </c>
      <c r="G30" s="51" t="s">
        <v>45</v>
      </c>
      <c r="H30" s="293"/>
      <c r="I30" s="51" t="s">
        <v>82</v>
      </c>
      <c r="J30" s="48"/>
    </row>
    <row r="31" spans="1:10" ht="23.4" customHeight="1">
      <c r="A31" s="10"/>
      <c r="B31" s="11" t="s">
        <v>30</v>
      </c>
      <c r="C31" s="11">
        <f>ROUND((E31*12+H31*12+E32*12+H32*12+E33*12+H33*12),0)</f>
        <v>0</v>
      </c>
      <c r="D31" s="52" t="s">
        <v>44</v>
      </c>
      <c r="E31" s="293"/>
      <c r="F31" s="51" t="s">
        <v>82</v>
      </c>
      <c r="G31" s="51" t="s">
        <v>45</v>
      </c>
      <c r="H31" s="293"/>
      <c r="I31" s="51" t="s">
        <v>82</v>
      </c>
      <c r="J31" s="48"/>
    </row>
    <row r="32" spans="1:10" ht="23.4" customHeight="1">
      <c r="A32" s="10"/>
      <c r="B32" s="70"/>
      <c r="C32" s="11"/>
      <c r="D32" s="52" t="s">
        <v>149</v>
      </c>
      <c r="E32" s="293"/>
      <c r="F32" s="51" t="s">
        <v>82</v>
      </c>
      <c r="G32" s="51" t="s">
        <v>45</v>
      </c>
      <c r="H32" s="293"/>
      <c r="I32" s="51" t="s">
        <v>82</v>
      </c>
      <c r="J32" s="45"/>
    </row>
    <row r="33" spans="1:10" ht="23.4" customHeight="1">
      <c r="A33" s="10"/>
      <c r="B33" s="17"/>
      <c r="C33" s="272"/>
      <c r="D33" s="52" t="s">
        <v>251</v>
      </c>
      <c r="E33" s="296"/>
      <c r="F33" s="51" t="s">
        <v>82</v>
      </c>
      <c r="G33" s="51" t="s">
        <v>45</v>
      </c>
      <c r="H33" s="296"/>
      <c r="I33" s="51" t="s">
        <v>82</v>
      </c>
      <c r="J33" s="275"/>
    </row>
    <row r="34" spans="1:10" ht="23.4" customHeight="1">
      <c r="A34" s="10"/>
      <c r="B34" s="35" t="s">
        <v>79</v>
      </c>
      <c r="C34" s="34">
        <f>SUM(C35:C40)</f>
        <v>0</v>
      </c>
      <c r="D34" s="44"/>
      <c r="E34" s="44"/>
      <c r="F34" s="32"/>
      <c r="G34" s="44"/>
      <c r="H34" s="44"/>
      <c r="I34" s="44"/>
      <c r="J34" s="43"/>
    </row>
    <row r="35" spans="1:10" ht="23.4" customHeight="1">
      <c r="A35" s="10"/>
      <c r="B35" s="39" t="s">
        <v>58</v>
      </c>
      <c r="C35" s="39">
        <f>E35*G35*I35</f>
        <v>0</v>
      </c>
      <c r="D35" s="38" t="s">
        <v>24</v>
      </c>
      <c r="E35" s="296"/>
      <c r="F35" s="37" t="s">
        <v>23</v>
      </c>
      <c r="G35" s="297"/>
      <c r="H35" s="42" t="s">
        <v>83</v>
      </c>
      <c r="I35" s="297"/>
      <c r="J35" s="36" t="s">
        <v>17</v>
      </c>
    </row>
    <row r="36" spans="1:10" ht="23.4" customHeight="1">
      <c r="A36" s="10"/>
      <c r="B36" s="39" t="s">
        <v>59</v>
      </c>
      <c r="C36" s="39">
        <f t="shared" ref="C36:C40" si="0">E36*G36*I36</f>
        <v>0</v>
      </c>
      <c r="D36" s="38" t="s">
        <v>20</v>
      </c>
      <c r="E36" s="296"/>
      <c r="F36" s="37" t="s">
        <v>19</v>
      </c>
      <c r="G36" s="297"/>
      <c r="H36" s="37" t="s">
        <v>18</v>
      </c>
      <c r="I36" s="297"/>
      <c r="J36" s="36" t="s">
        <v>17</v>
      </c>
    </row>
    <row r="37" spans="1:10" ht="23.4" customHeight="1">
      <c r="A37" s="10"/>
      <c r="B37" s="39" t="s">
        <v>60</v>
      </c>
      <c r="C37" s="39">
        <f t="shared" si="0"/>
        <v>0</v>
      </c>
      <c r="D37" s="38" t="s">
        <v>24</v>
      </c>
      <c r="E37" s="296"/>
      <c r="F37" s="37" t="s">
        <v>23</v>
      </c>
      <c r="G37" s="297"/>
      <c r="H37" s="37" t="s">
        <v>83</v>
      </c>
      <c r="I37" s="297"/>
      <c r="J37" s="41" t="s">
        <v>17</v>
      </c>
    </row>
    <row r="38" spans="1:10" ht="23.4" customHeight="1">
      <c r="A38" s="10"/>
      <c r="B38" s="11" t="s">
        <v>61</v>
      </c>
      <c r="C38" s="39">
        <f t="shared" si="0"/>
        <v>0</v>
      </c>
      <c r="D38" s="38" t="s">
        <v>20</v>
      </c>
      <c r="E38" s="296"/>
      <c r="F38" s="37" t="s">
        <v>19</v>
      </c>
      <c r="G38" s="297"/>
      <c r="H38" s="37" t="s">
        <v>18</v>
      </c>
      <c r="I38" s="297"/>
      <c r="J38" s="36" t="s">
        <v>17</v>
      </c>
    </row>
    <row r="39" spans="1:10" ht="23.4" customHeight="1">
      <c r="A39" s="10"/>
      <c r="B39" s="39" t="s">
        <v>48</v>
      </c>
      <c r="C39" s="39">
        <f t="shared" si="0"/>
        <v>0</v>
      </c>
      <c r="D39" s="38" t="s">
        <v>24</v>
      </c>
      <c r="E39" s="296"/>
      <c r="F39" s="37" t="s">
        <v>23</v>
      </c>
      <c r="G39" s="297"/>
      <c r="H39" s="37" t="s">
        <v>83</v>
      </c>
      <c r="I39" s="297"/>
      <c r="J39" s="41" t="s">
        <v>17</v>
      </c>
    </row>
    <row r="40" spans="1:10" ht="23.4" customHeight="1">
      <c r="A40" s="10"/>
      <c r="B40" s="11" t="s">
        <v>49</v>
      </c>
      <c r="C40" s="11">
        <f t="shared" si="0"/>
        <v>0</v>
      </c>
      <c r="D40" s="12" t="s">
        <v>20</v>
      </c>
      <c r="E40" s="293"/>
      <c r="F40" s="42" t="s">
        <v>19</v>
      </c>
      <c r="G40" s="298"/>
      <c r="H40" s="42" t="s">
        <v>18</v>
      </c>
      <c r="I40" s="298"/>
      <c r="J40" s="72" t="s">
        <v>17</v>
      </c>
    </row>
    <row r="41" spans="1:10" ht="23.4" customHeight="1">
      <c r="A41" s="79"/>
      <c r="B41" s="35" t="s">
        <v>77</v>
      </c>
      <c r="C41" s="34">
        <f>SUM(C42:C45)</f>
        <v>0</v>
      </c>
      <c r="D41" s="33"/>
      <c r="E41" s="32"/>
      <c r="F41" s="32"/>
      <c r="G41" s="32"/>
      <c r="H41" s="32"/>
      <c r="I41" s="32"/>
      <c r="J41" s="31"/>
    </row>
    <row r="42" spans="1:10" ht="23.4" customHeight="1">
      <c r="A42" s="10"/>
      <c r="B42" s="71" t="s">
        <v>62</v>
      </c>
      <c r="C42" s="11">
        <f>E42*12+H42*12+E43*12+H43*12+E44*12+H44*12</f>
        <v>0</v>
      </c>
      <c r="D42" s="52" t="s">
        <v>44</v>
      </c>
      <c r="E42" s="293"/>
      <c r="F42" s="51" t="s">
        <v>82</v>
      </c>
      <c r="G42" s="51" t="s">
        <v>45</v>
      </c>
      <c r="H42" s="293"/>
      <c r="I42" s="51" t="s">
        <v>82</v>
      </c>
      <c r="J42" s="143"/>
    </row>
    <row r="43" spans="1:10" ht="23.4" customHeight="1">
      <c r="A43" s="277"/>
      <c r="B43" s="144"/>
      <c r="C43" s="39"/>
      <c r="D43" s="52" t="s">
        <v>149</v>
      </c>
      <c r="E43" s="293"/>
      <c r="F43" s="51" t="s">
        <v>82</v>
      </c>
      <c r="G43" s="51" t="s">
        <v>45</v>
      </c>
      <c r="H43" s="293"/>
      <c r="I43" s="51" t="s">
        <v>82</v>
      </c>
      <c r="J43" s="41"/>
    </row>
    <row r="44" spans="1:10" ht="23.4" customHeight="1">
      <c r="A44" s="277"/>
      <c r="B44" s="276"/>
      <c r="C44" s="9"/>
      <c r="D44" s="52" t="s">
        <v>251</v>
      </c>
      <c r="E44" s="294"/>
      <c r="F44" s="51" t="s">
        <v>82</v>
      </c>
      <c r="G44" s="51" t="s">
        <v>45</v>
      </c>
      <c r="H44" s="294"/>
      <c r="I44" s="51" t="s">
        <v>82</v>
      </c>
      <c r="J44" s="275"/>
    </row>
    <row r="45" spans="1:10" ht="23.4" customHeight="1" thickBot="1">
      <c r="A45" s="141"/>
      <c r="B45" s="145" t="s">
        <v>105</v>
      </c>
      <c r="C45" s="299"/>
      <c r="D45" s="492" t="s">
        <v>108</v>
      </c>
      <c r="E45" s="493"/>
      <c r="F45" s="493"/>
      <c r="G45" s="493"/>
      <c r="H45" s="493"/>
      <c r="I45" s="493"/>
      <c r="J45" s="494"/>
    </row>
    <row r="46" spans="1:10" ht="27" customHeight="1">
      <c r="A46" s="495" t="s">
        <v>81</v>
      </c>
      <c r="B46" s="496"/>
      <c r="C46" s="93">
        <f>SUM(C47)</f>
        <v>0</v>
      </c>
      <c r="D46" s="499" t="str">
        <f>IF(C46=SUM(C47),"","数値に相違があります")</f>
        <v/>
      </c>
      <c r="E46" s="500"/>
      <c r="F46" s="500"/>
      <c r="G46" s="500"/>
      <c r="H46" s="500"/>
      <c r="I46" s="500"/>
      <c r="J46" s="180">
        <f>C46+C48</f>
        <v>0</v>
      </c>
    </row>
    <row r="47" spans="1:10" ht="23.4" customHeight="1">
      <c r="A47" s="10"/>
      <c r="B47" s="74" t="s">
        <v>53</v>
      </c>
      <c r="C47" s="283"/>
      <c r="D47" s="485"/>
      <c r="E47" s="486"/>
      <c r="F47" s="486"/>
      <c r="G47" s="486"/>
      <c r="H47" s="486"/>
      <c r="I47" s="486"/>
      <c r="J47" s="487"/>
    </row>
    <row r="48" spans="1:10" ht="27.9" customHeight="1">
      <c r="A48" s="400" t="s">
        <v>70</v>
      </c>
      <c r="B48" s="401"/>
      <c r="C48" s="127">
        <f>SUM(C49,C60)</f>
        <v>0</v>
      </c>
      <c r="D48" s="483" t="str">
        <f>IF(C48=SUM(C49:C67)/2,"","数値に相違があります")</f>
        <v/>
      </c>
      <c r="E48" s="484"/>
      <c r="F48" s="484"/>
      <c r="G48" s="484"/>
      <c r="H48" s="484"/>
      <c r="I48" s="484"/>
      <c r="J48" s="181"/>
    </row>
    <row r="49" spans="1:10" ht="27.9" customHeight="1">
      <c r="A49" s="8"/>
      <c r="B49" s="22" t="s">
        <v>72</v>
      </c>
      <c r="C49" s="131">
        <f>SUM(C51:C59)</f>
        <v>0</v>
      </c>
      <c r="D49" s="432" t="s">
        <v>14</v>
      </c>
      <c r="E49" s="433"/>
      <c r="F49" s="433"/>
      <c r="G49" s="433"/>
      <c r="H49" s="433"/>
      <c r="I49" s="433"/>
      <c r="J49" s="434"/>
    </row>
    <row r="50" spans="1:10" ht="23.4" customHeight="1">
      <c r="A50" s="21"/>
      <c r="B50" s="63" t="s">
        <v>86</v>
      </c>
      <c r="C50" s="62" t="s">
        <v>43</v>
      </c>
      <c r="D50" s="417" t="s">
        <v>89</v>
      </c>
      <c r="E50" s="417"/>
      <c r="F50" s="417"/>
      <c r="G50" s="417"/>
      <c r="H50" s="417"/>
      <c r="I50" s="417"/>
      <c r="J50" s="418"/>
    </row>
    <row r="51" spans="1:10" ht="23.4" customHeight="1">
      <c r="A51" s="19"/>
      <c r="B51" s="76" t="s">
        <v>3</v>
      </c>
      <c r="C51" s="300"/>
      <c r="D51" s="474"/>
      <c r="E51" s="475"/>
      <c r="F51" s="475"/>
      <c r="G51" s="475"/>
      <c r="H51" s="475"/>
      <c r="I51" s="475"/>
      <c r="J51" s="476"/>
    </row>
    <row r="52" spans="1:10" ht="23.4" customHeight="1">
      <c r="A52" s="19"/>
      <c r="B52" s="11" t="s">
        <v>94</v>
      </c>
      <c r="C52" s="286"/>
      <c r="D52" s="477"/>
      <c r="E52" s="478"/>
      <c r="F52" s="478"/>
      <c r="G52" s="478"/>
      <c r="H52" s="478"/>
      <c r="I52" s="478"/>
      <c r="J52" s="479"/>
    </row>
    <row r="53" spans="1:10" ht="23.4" customHeight="1">
      <c r="A53" s="19"/>
      <c r="B53" s="11" t="s">
        <v>55</v>
      </c>
      <c r="C53" s="300"/>
      <c r="D53" s="477"/>
      <c r="E53" s="478"/>
      <c r="F53" s="478"/>
      <c r="G53" s="478"/>
      <c r="H53" s="478"/>
      <c r="I53" s="478"/>
      <c r="J53" s="479"/>
    </row>
    <row r="54" spans="1:10" ht="23.4" customHeight="1">
      <c r="A54" s="19"/>
      <c r="B54" s="11" t="s">
        <v>13</v>
      </c>
      <c r="C54" s="300"/>
      <c r="D54" s="477"/>
      <c r="E54" s="478"/>
      <c r="F54" s="478"/>
      <c r="G54" s="478"/>
      <c r="H54" s="478"/>
      <c r="I54" s="478"/>
      <c r="J54" s="479"/>
    </row>
    <row r="55" spans="1:10" ht="23.4" customHeight="1">
      <c r="A55" s="19"/>
      <c r="B55" s="11" t="s">
        <v>12</v>
      </c>
      <c r="C55" s="11">
        <f>F55+I55</f>
        <v>0</v>
      </c>
      <c r="D55" s="457" t="s">
        <v>11</v>
      </c>
      <c r="E55" s="458"/>
      <c r="F55" s="293"/>
      <c r="G55" s="458" t="s">
        <v>10</v>
      </c>
      <c r="H55" s="458"/>
      <c r="I55" s="293"/>
      <c r="J55" s="20" t="s">
        <v>9</v>
      </c>
    </row>
    <row r="56" spans="1:10" ht="23.4" customHeight="1">
      <c r="A56" s="19"/>
      <c r="B56" s="11" t="s">
        <v>40</v>
      </c>
      <c r="C56" s="300"/>
      <c r="D56" s="477"/>
      <c r="E56" s="478"/>
      <c r="F56" s="478"/>
      <c r="G56" s="478"/>
      <c r="H56" s="478"/>
      <c r="I56" s="478"/>
      <c r="J56" s="479"/>
    </row>
    <row r="57" spans="1:10" ht="23.4" customHeight="1">
      <c r="A57" s="19"/>
      <c r="B57" s="70" t="s">
        <v>50</v>
      </c>
      <c r="C57" s="301"/>
      <c r="D57" s="477"/>
      <c r="E57" s="478"/>
      <c r="F57" s="478"/>
      <c r="G57" s="478"/>
      <c r="H57" s="478"/>
      <c r="I57" s="478"/>
      <c r="J57" s="479"/>
    </row>
    <row r="58" spans="1:10" ht="23.4" customHeight="1">
      <c r="A58" s="19"/>
      <c r="B58" s="70" t="s">
        <v>51</v>
      </c>
      <c r="C58" s="301"/>
      <c r="D58" s="477"/>
      <c r="E58" s="478"/>
      <c r="F58" s="478"/>
      <c r="G58" s="478"/>
      <c r="H58" s="478"/>
      <c r="I58" s="478"/>
      <c r="J58" s="479"/>
    </row>
    <row r="59" spans="1:10" ht="23.4" customHeight="1">
      <c r="A59" s="18"/>
      <c r="B59" s="17" t="s">
        <v>56</v>
      </c>
      <c r="C59" s="302"/>
      <c r="D59" s="471"/>
      <c r="E59" s="472"/>
      <c r="F59" s="472"/>
      <c r="G59" s="472"/>
      <c r="H59" s="472"/>
      <c r="I59" s="472"/>
      <c r="J59" s="473"/>
    </row>
    <row r="60" spans="1:10" ht="27" customHeight="1">
      <c r="A60" s="15"/>
      <c r="B60" s="67" t="s">
        <v>73</v>
      </c>
      <c r="C60" s="130">
        <f>SUM(C62:C67)</f>
        <v>0</v>
      </c>
      <c r="D60" s="432" t="s">
        <v>90</v>
      </c>
      <c r="E60" s="433"/>
      <c r="F60" s="433"/>
      <c r="G60" s="433"/>
      <c r="H60" s="433"/>
      <c r="I60" s="433"/>
      <c r="J60" s="434"/>
    </row>
    <row r="61" spans="1:10" ht="23.4" customHeight="1">
      <c r="A61" s="14"/>
      <c r="B61" s="63" t="s">
        <v>86</v>
      </c>
      <c r="C61" s="62" t="s">
        <v>43</v>
      </c>
      <c r="D61" s="417" t="s">
        <v>89</v>
      </c>
      <c r="E61" s="417"/>
      <c r="F61" s="417"/>
      <c r="G61" s="417"/>
      <c r="H61" s="417"/>
      <c r="I61" s="417"/>
      <c r="J61" s="418"/>
    </row>
    <row r="62" spans="1:10" ht="23.4" customHeight="1">
      <c r="A62" s="10"/>
      <c r="B62" s="13" t="s">
        <v>5</v>
      </c>
      <c r="C62" s="303"/>
      <c r="D62" s="474"/>
      <c r="E62" s="475"/>
      <c r="F62" s="475"/>
      <c r="G62" s="475"/>
      <c r="H62" s="475"/>
      <c r="I62" s="475"/>
      <c r="J62" s="476"/>
    </row>
    <row r="63" spans="1:10" ht="23.4" customHeight="1">
      <c r="A63" s="10"/>
      <c r="B63" s="11" t="s">
        <v>41</v>
      </c>
      <c r="C63" s="300"/>
      <c r="D63" s="477"/>
      <c r="E63" s="478"/>
      <c r="F63" s="478"/>
      <c r="G63" s="478"/>
      <c r="H63" s="478"/>
      <c r="I63" s="478"/>
      <c r="J63" s="479"/>
    </row>
    <row r="64" spans="1:10" ht="23.4" customHeight="1">
      <c r="A64" s="10"/>
      <c r="B64" s="11" t="s">
        <v>52</v>
      </c>
      <c r="C64" s="304"/>
      <c r="D64" s="477"/>
      <c r="E64" s="478"/>
      <c r="F64" s="478"/>
      <c r="G64" s="478"/>
      <c r="H64" s="478"/>
      <c r="I64" s="478"/>
      <c r="J64" s="479"/>
    </row>
    <row r="65" spans="1:10" ht="23.4" customHeight="1">
      <c r="A65" s="8"/>
      <c r="B65" s="11" t="s">
        <v>57</v>
      </c>
      <c r="C65" s="300"/>
      <c r="D65" s="477"/>
      <c r="E65" s="478"/>
      <c r="F65" s="478"/>
      <c r="G65" s="478"/>
      <c r="H65" s="478"/>
      <c r="I65" s="478"/>
      <c r="J65" s="479"/>
    </row>
    <row r="66" spans="1:10" ht="23.4" customHeight="1">
      <c r="A66" s="8"/>
      <c r="B66" s="70" t="s">
        <v>54</v>
      </c>
      <c r="C66" s="301"/>
      <c r="D66" s="477"/>
      <c r="E66" s="478"/>
      <c r="F66" s="478"/>
      <c r="G66" s="478"/>
      <c r="H66" s="478"/>
      <c r="I66" s="478"/>
      <c r="J66" s="479"/>
    </row>
    <row r="67" spans="1:10" ht="23.4" customHeight="1" thickBot="1">
      <c r="A67" s="7"/>
      <c r="B67" s="75" t="s">
        <v>56</v>
      </c>
      <c r="C67" s="305"/>
      <c r="D67" s="480"/>
      <c r="E67" s="481"/>
      <c r="F67" s="481"/>
      <c r="G67" s="481"/>
      <c r="H67" s="481"/>
      <c r="I67" s="481"/>
      <c r="J67" s="482"/>
    </row>
    <row r="68" spans="1:10" ht="16.5" customHeight="1">
      <c r="A68" s="5"/>
      <c r="B68" s="421" t="s">
        <v>2</v>
      </c>
      <c r="C68" s="421"/>
      <c r="D68" s="421"/>
      <c r="E68" s="421"/>
      <c r="F68" s="421"/>
      <c r="G68" s="421"/>
      <c r="H68" s="421"/>
      <c r="I68" s="421"/>
      <c r="J68" s="421"/>
    </row>
    <row r="69" spans="1:10" ht="16.5" customHeight="1">
      <c r="A69" s="5"/>
      <c r="B69" s="423" t="s">
        <v>47</v>
      </c>
      <c r="C69" s="423"/>
      <c r="D69" s="423"/>
      <c r="E69" s="423"/>
      <c r="F69" s="423"/>
      <c r="G69" s="423"/>
      <c r="H69" s="423"/>
      <c r="I69" s="423"/>
      <c r="J69" s="423"/>
    </row>
    <row r="70" spans="1:10" ht="16.5" customHeight="1">
      <c r="A70" s="5"/>
      <c r="B70" s="421" t="s">
        <v>102</v>
      </c>
      <c r="C70" s="421"/>
      <c r="D70" s="421"/>
      <c r="E70" s="421"/>
      <c r="F70" s="421"/>
      <c r="G70" s="421"/>
      <c r="H70" s="421"/>
      <c r="I70" s="421"/>
      <c r="J70" s="421"/>
    </row>
    <row r="71" spans="1:10" ht="13">
      <c r="B71" s="270" t="s">
        <v>247</v>
      </c>
    </row>
  </sheetData>
  <sheetProtection sheet="1" objects="1" scenarios="1"/>
  <mergeCells count="38">
    <mergeCell ref="A46:B46"/>
    <mergeCell ref="D46:I46"/>
    <mergeCell ref="A1:J1"/>
    <mergeCell ref="B3:J3"/>
    <mergeCell ref="A4:B4"/>
    <mergeCell ref="D4:J4"/>
    <mergeCell ref="A5:B5"/>
    <mergeCell ref="D5:I5"/>
    <mergeCell ref="D51:J51"/>
    <mergeCell ref="D6:J6"/>
    <mergeCell ref="D11:J11"/>
    <mergeCell ref="D18:J18"/>
    <mergeCell ref="D45:J45"/>
    <mergeCell ref="D47:J47"/>
    <mergeCell ref="A48:B48"/>
    <mergeCell ref="D48:I48"/>
    <mergeCell ref="D49:J49"/>
    <mergeCell ref="D50:J50"/>
    <mergeCell ref="D62:J62"/>
    <mergeCell ref="D52:J52"/>
    <mergeCell ref="D53:J53"/>
    <mergeCell ref="D54:J54"/>
    <mergeCell ref="D55:E55"/>
    <mergeCell ref="G55:H55"/>
    <mergeCell ref="D56:J56"/>
    <mergeCell ref="D57:J57"/>
    <mergeCell ref="D58:J58"/>
    <mergeCell ref="D59:J59"/>
    <mergeCell ref="D60:J60"/>
    <mergeCell ref="D61:J61"/>
    <mergeCell ref="B69:J69"/>
    <mergeCell ref="B70:J70"/>
    <mergeCell ref="D63:J63"/>
    <mergeCell ref="D64:J64"/>
    <mergeCell ref="D65:J65"/>
    <mergeCell ref="D66:J66"/>
    <mergeCell ref="D67:J67"/>
    <mergeCell ref="B68:J68"/>
  </mergeCells>
  <phoneticPr fontId="6"/>
  <printOptions horizontalCentered="1"/>
  <pageMargins left="0.70866141732283472" right="0.70866141732283472" top="1.1811023622047245" bottom="0.74803149606299213" header="0.31496062992125984" footer="0.31496062992125984"/>
  <pageSetup paperSize="9" scale="76" fitToHeight="0" orientation="portrait" horizontalDpi="300" verticalDpi="300" r:id="rId1"/>
  <rowBreaks count="1" manualBreakCount="1">
    <brk id="40" max="16383"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1" id="{607A0AA6-D631-4BC2-84E7-D6D6B4530737}">
            <xm:f>設定シート!$B$3&lt;=80</xm:f>
            <x14:dxf>
              <fill>
                <patternFill>
                  <bgColor theme="1" tint="0.24994659260841701"/>
                </patternFill>
              </fill>
            </x14:dxf>
          </x14:cfRule>
          <xm:sqref>B39:J40</xm:sqref>
        </x14:conditionalFormatting>
        <x14:conditionalFormatting xmlns:xm="http://schemas.microsoft.com/office/excel/2006/main">
          <x14:cfRule type="expression" priority="10" id="{C7E76E17-4D6E-4424-B5DB-473A1426B3F8}">
            <xm:f>設定シート!$B$4="新規委託校"</xm:f>
            <x14:dxf>
              <fill>
                <patternFill>
                  <bgColor theme="1" tint="0.24994659260841701"/>
                </patternFill>
              </fill>
            </x14:dxf>
          </x14:cfRule>
          <xm:sqref>B66:J66</xm:sqref>
        </x14:conditionalFormatting>
        <x14:conditionalFormatting xmlns:xm="http://schemas.microsoft.com/office/excel/2006/main">
          <x14:cfRule type="expression" priority="12" id="{0B63936F-00E8-44BC-9860-5CA2358B2282}">
            <xm:f>設定シート!$B$3&lt;=90</xm:f>
            <x14:dxf>
              <fill>
                <patternFill>
                  <bgColor theme="1" tint="0.24994659260841701"/>
                </patternFill>
              </fill>
            </x14:dxf>
          </x14:cfRule>
          <xm:sqref>D9:F10 D13:F14 D16:F17 D20:F21 D23:F24 D26:F27 D29:F30 D32:F33 D43:F44</xm:sqref>
        </x14:conditionalFormatting>
        <x14:conditionalFormatting xmlns:xm="http://schemas.microsoft.com/office/excel/2006/main">
          <x14:cfRule type="expression" priority="4" id="{269EEC8E-4017-4A59-A972-0B65A5D8AD36}">
            <xm:f>設定シート!$B$3&lt;=90</xm:f>
            <x14:dxf>
              <fill>
                <patternFill>
                  <bgColor theme="1" tint="0.24994659260841701"/>
                </patternFill>
              </fill>
            </x14:dxf>
          </x14:cfRule>
          <xm:sqref>G17</xm:sqref>
        </x14:conditionalFormatting>
        <x14:conditionalFormatting xmlns:xm="http://schemas.microsoft.com/office/excel/2006/main">
          <x14:cfRule type="expression" priority="2" id="{E8B0E0A0-1C87-4B5D-B530-9610E4461E7F}">
            <xm:f>設定シート!$B$3&lt;=90</xm:f>
            <x14:dxf>
              <fill>
                <patternFill>
                  <bgColor theme="1" tint="0.24994659260841701"/>
                </patternFill>
              </fill>
            </x14:dxf>
          </x14:cfRule>
          <xm:sqref>I10</xm:sqref>
        </x14:conditionalFormatting>
        <x14:conditionalFormatting xmlns:xm="http://schemas.microsoft.com/office/excel/2006/main">
          <x14:cfRule type="expression" priority="3" id="{8FE3DB02-8B88-477E-A88F-CE710ABEE596}">
            <xm:f>設定シート!$B$3&lt;=90</xm:f>
            <x14:dxf>
              <fill>
                <patternFill>
                  <bgColor theme="1" tint="0.24994659260841701"/>
                </patternFill>
              </fill>
            </x14:dxf>
          </x14:cfRule>
          <xm:sqref>I17</xm:sqref>
        </x14:conditionalFormatting>
        <x14:conditionalFormatting xmlns:xm="http://schemas.microsoft.com/office/excel/2006/main">
          <x14:cfRule type="expression" priority="5" id="{3F4684C7-D625-49B2-BE70-A98E8DAF8165}">
            <xm:f>設定シート!$B$3&lt;=90</xm:f>
            <x14:dxf>
              <fill>
                <patternFill>
                  <bgColor theme="1" tint="0.24994659260841701"/>
                </patternFill>
              </fill>
            </x14:dxf>
          </x14:cfRule>
          <xm:sqref>I21</xm:sqref>
        </x14:conditionalFormatting>
        <x14:conditionalFormatting xmlns:xm="http://schemas.microsoft.com/office/excel/2006/main">
          <x14:cfRule type="expression" priority="6" id="{9DDCA5B9-AC26-4C7E-ADF9-2E15D2ECA37F}">
            <xm:f>設定シート!$B$3&lt;=90</xm:f>
            <x14:dxf>
              <fill>
                <patternFill>
                  <bgColor theme="1" tint="0.24994659260841701"/>
                </patternFill>
              </fill>
            </x14:dxf>
          </x14:cfRule>
          <xm:sqref>I24</xm:sqref>
        </x14:conditionalFormatting>
        <x14:conditionalFormatting xmlns:xm="http://schemas.microsoft.com/office/excel/2006/main">
          <x14:cfRule type="expression" priority="7" id="{9C341398-3923-4320-A986-19D98562035C}">
            <xm:f>設定シート!$B$3&lt;=90</xm:f>
            <x14:dxf>
              <fill>
                <patternFill>
                  <bgColor theme="1" tint="0.24994659260841701"/>
                </patternFill>
              </fill>
            </x14:dxf>
          </x14:cfRule>
          <xm:sqref>I27</xm:sqref>
        </x14:conditionalFormatting>
        <x14:conditionalFormatting xmlns:xm="http://schemas.microsoft.com/office/excel/2006/main">
          <x14:cfRule type="expression" priority="8" id="{209C0D4C-0787-4434-878D-E7C76228AD71}">
            <xm:f>設定シート!$B$3&lt;=90</xm:f>
            <x14:dxf>
              <fill>
                <patternFill>
                  <bgColor theme="1" tint="0.24994659260841701"/>
                </patternFill>
              </fill>
            </x14:dxf>
          </x14:cfRule>
          <xm:sqref>I30</xm:sqref>
        </x14:conditionalFormatting>
        <x14:conditionalFormatting xmlns:xm="http://schemas.microsoft.com/office/excel/2006/main">
          <x14:cfRule type="expression" priority="9" id="{971C75D7-B28F-4107-B26D-D9D7E9C4BF0D}">
            <xm:f>設定シート!$B$3&lt;=90</xm:f>
            <x14:dxf>
              <fill>
                <patternFill>
                  <bgColor theme="1" tint="0.24994659260841701"/>
                </patternFill>
              </fill>
            </x14:dxf>
          </x14:cfRule>
          <xm:sqref>I33</xm:sqref>
        </x14:conditionalFormatting>
        <x14:conditionalFormatting xmlns:xm="http://schemas.microsoft.com/office/excel/2006/main">
          <x14:cfRule type="expression" priority="1" id="{EC0578D4-E93A-4499-B77C-7224D68E7C77}">
            <xm:f>設定シート!$B$3&lt;=90</xm:f>
            <x14:dxf>
              <fill>
                <patternFill>
                  <bgColor theme="1" tint="0.24994659260841701"/>
                </patternFill>
              </fill>
            </x14:dxf>
          </x14:cfRule>
          <xm:sqref>I44</xm:sqref>
        </x14:conditionalFormatting>
      </x14:conditionalFormatting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O71"/>
  <sheetViews>
    <sheetView tabSelected="1" view="pageBreakPreview" topLeftCell="A65" zoomScale="85" zoomScaleNormal="85" zoomScaleSheetLayoutView="85" workbookViewId="0">
      <selection activeCell="B69" sqref="B69:J69"/>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1" customFormat="1" ht="19">
      <c r="A1" s="488" t="str">
        <f>"令和" &amp; H2&amp; "年度　ねりっこ学童クラブ経費（受入児童数　" &amp; 設定シート!B3 &amp; "名）　※消費税非課税対象"</f>
        <v>令和12年度　ねりっこ学童クラブ経費（受入児童数　180名）　※消費税非課税対象</v>
      </c>
      <c r="B1" s="488"/>
      <c r="C1" s="488"/>
      <c r="D1" s="488"/>
      <c r="E1" s="488"/>
      <c r="F1" s="488"/>
      <c r="G1" s="488"/>
      <c r="H1" s="488"/>
      <c r="I1" s="488"/>
      <c r="J1" s="488"/>
      <c r="K1" s="173"/>
      <c r="L1" s="80"/>
      <c r="M1" s="80"/>
      <c r="O1" s="82"/>
    </row>
    <row r="2" spans="1:15" ht="9" customHeight="1">
      <c r="H2" s="1">
        <v>12</v>
      </c>
      <c r="I2" s="1" t="s">
        <v>154</v>
      </c>
    </row>
    <row r="3" spans="1:15" ht="18.899999999999999" customHeight="1" thickBot="1">
      <c r="A3" s="65"/>
      <c r="B3" s="392" t="s">
        <v>91</v>
      </c>
      <c r="C3" s="392"/>
      <c r="D3" s="392"/>
      <c r="E3" s="392"/>
      <c r="F3" s="392"/>
      <c r="G3" s="392"/>
      <c r="H3" s="392"/>
      <c r="I3" s="392"/>
      <c r="J3" s="392"/>
    </row>
    <row r="4" spans="1:15" ht="27" customHeight="1">
      <c r="A4" s="470" t="s">
        <v>71</v>
      </c>
      <c r="B4" s="394"/>
      <c r="C4" s="128">
        <f>C5+C48+C46</f>
        <v>0</v>
      </c>
      <c r="D4" s="489"/>
      <c r="E4" s="490"/>
      <c r="F4" s="490"/>
      <c r="G4" s="490"/>
      <c r="H4" s="490"/>
      <c r="I4" s="490"/>
      <c r="J4" s="491"/>
    </row>
    <row r="5" spans="1:15" ht="27" customHeight="1">
      <c r="A5" s="400" t="s">
        <v>38</v>
      </c>
      <c r="B5" s="411"/>
      <c r="C5" s="129">
        <f>C7+C11+C18+C34+C41</f>
        <v>0</v>
      </c>
      <c r="D5" s="497" t="str">
        <f>IF(C5=SUM(C7:C45)/2,"","数値に相違があります")</f>
        <v/>
      </c>
      <c r="E5" s="498"/>
      <c r="F5" s="498"/>
      <c r="G5" s="498"/>
      <c r="H5" s="498"/>
      <c r="I5" s="498"/>
      <c r="J5" s="179">
        <f>C5-C45</f>
        <v>0</v>
      </c>
    </row>
    <row r="6" spans="1:15" ht="23.4" customHeight="1">
      <c r="A6" s="64"/>
      <c r="B6" s="63" t="s">
        <v>86</v>
      </c>
      <c r="C6" s="62" t="s">
        <v>43</v>
      </c>
      <c r="D6" s="417" t="s">
        <v>89</v>
      </c>
      <c r="E6" s="417"/>
      <c r="F6" s="417"/>
      <c r="G6" s="417"/>
      <c r="H6" s="417"/>
      <c r="I6" s="417"/>
      <c r="J6" s="418"/>
      <c r="L6" s="61"/>
      <c r="M6" s="61"/>
    </row>
    <row r="7" spans="1:15" ht="23.4" customHeight="1">
      <c r="A7" s="10"/>
      <c r="B7" s="60" t="s">
        <v>37</v>
      </c>
      <c r="C7" s="59">
        <f>SUM(C8:C10)</f>
        <v>0</v>
      </c>
      <c r="D7" s="33"/>
      <c r="E7" s="32"/>
      <c r="F7" s="32"/>
      <c r="G7" s="32"/>
      <c r="H7" s="32"/>
      <c r="I7" s="32"/>
      <c r="J7" s="31"/>
    </row>
    <row r="8" spans="1:15" ht="23.4" customHeight="1">
      <c r="A8" s="10"/>
      <c r="B8" s="73"/>
      <c r="C8" s="11">
        <f>E8*12+H8*12+E9*12+H9*12+E10*12+H10*12</f>
        <v>0</v>
      </c>
      <c r="D8" s="52" t="s">
        <v>44</v>
      </c>
      <c r="E8" s="293"/>
      <c r="F8" s="51" t="s">
        <v>82</v>
      </c>
      <c r="G8" s="51" t="s">
        <v>45</v>
      </c>
      <c r="H8" s="293"/>
      <c r="I8" s="51" t="s">
        <v>82</v>
      </c>
      <c r="J8" s="69"/>
    </row>
    <row r="9" spans="1:15" ht="23.4" customHeight="1">
      <c r="A9" s="10"/>
      <c r="B9" s="68"/>
      <c r="C9" s="11"/>
      <c r="D9" s="52" t="s">
        <v>149</v>
      </c>
      <c r="E9" s="293"/>
      <c r="F9" s="51" t="s">
        <v>82</v>
      </c>
      <c r="G9" s="51" t="s">
        <v>45</v>
      </c>
      <c r="H9" s="293"/>
      <c r="I9" s="51" t="s">
        <v>82</v>
      </c>
      <c r="J9" s="69"/>
    </row>
    <row r="10" spans="1:15" ht="23.4" customHeight="1">
      <c r="A10" s="10"/>
      <c r="B10" s="271"/>
      <c r="C10" s="272"/>
      <c r="D10" s="52" t="s">
        <v>251</v>
      </c>
      <c r="E10" s="294"/>
      <c r="F10" s="51" t="s">
        <v>82</v>
      </c>
      <c r="G10" s="51" t="s">
        <v>45</v>
      </c>
      <c r="H10" s="294"/>
      <c r="I10" s="51" t="s">
        <v>82</v>
      </c>
      <c r="J10" s="273"/>
    </row>
    <row r="11" spans="1:15" ht="23.4" customHeight="1">
      <c r="A11" s="10"/>
      <c r="B11" s="54" t="s">
        <v>78</v>
      </c>
      <c r="C11" s="53">
        <f>SUM(C12:C17)</f>
        <v>0</v>
      </c>
      <c r="D11" s="408" t="s">
        <v>148</v>
      </c>
      <c r="E11" s="409"/>
      <c r="F11" s="409"/>
      <c r="G11" s="409"/>
      <c r="H11" s="409"/>
      <c r="I11" s="409"/>
      <c r="J11" s="410"/>
    </row>
    <row r="12" spans="1:15" ht="23.4" customHeight="1">
      <c r="A12" s="10"/>
      <c r="B12" s="11" t="s">
        <v>36</v>
      </c>
      <c r="C12" s="11">
        <f>E12+H12+E13+H13+E14+H14</f>
        <v>0</v>
      </c>
      <c r="D12" s="52" t="s">
        <v>44</v>
      </c>
      <c r="E12" s="293"/>
      <c r="F12" s="51" t="s">
        <v>46</v>
      </c>
      <c r="G12" s="51" t="s">
        <v>45</v>
      </c>
      <c r="H12" s="293"/>
      <c r="I12" s="51" t="s">
        <v>46</v>
      </c>
      <c r="J12" s="48"/>
    </row>
    <row r="13" spans="1:15" ht="23.4" customHeight="1">
      <c r="A13" s="10"/>
      <c r="B13" s="11"/>
      <c r="C13" s="11"/>
      <c r="D13" s="52" t="s">
        <v>149</v>
      </c>
      <c r="E13" s="293"/>
      <c r="F13" s="51" t="s">
        <v>150</v>
      </c>
      <c r="G13" s="51" t="s">
        <v>45</v>
      </c>
      <c r="H13" s="293"/>
      <c r="I13" s="51" t="s">
        <v>46</v>
      </c>
      <c r="J13" s="48"/>
    </row>
    <row r="14" spans="1:15" ht="23.4" customHeight="1">
      <c r="A14" s="10"/>
      <c r="B14" s="11"/>
      <c r="C14" s="11"/>
      <c r="D14" s="52" t="s">
        <v>149</v>
      </c>
      <c r="E14" s="293"/>
      <c r="F14" s="51" t="s">
        <v>150</v>
      </c>
      <c r="G14" s="51" t="s">
        <v>45</v>
      </c>
      <c r="H14" s="293"/>
      <c r="I14" s="51" t="s">
        <v>9</v>
      </c>
      <c r="J14" s="48"/>
    </row>
    <row r="15" spans="1:15" ht="23.4" customHeight="1">
      <c r="A15" s="10"/>
      <c r="B15" s="11" t="s">
        <v>35</v>
      </c>
      <c r="C15" s="11">
        <f>E15*12+H15*12+E16*12+H16*12+E17*12+H17*12</f>
        <v>0</v>
      </c>
      <c r="D15" s="52" t="s">
        <v>44</v>
      </c>
      <c r="E15" s="293"/>
      <c r="F15" s="51" t="s">
        <v>82</v>
      </c>
      <c r="G15" s="51" t="s">
        <v>45</v>
      </c>
      <c r="H15" s="293"/>
      <c r="I15" s="51" t="s">
        <v>82</v>
      </c>
      <c r="J15" s="48"/>
    </row>
    <row r="16" spans="1:15" ht="23.4" customHeight="1">
      <c r="A16" s="10"/>
      <c r="B16" s="11"/>
      <c r="C16" s="11"/>
      <c r="D16" s="52" t="s">
        <v>149</v>
      </c>
      <c r="E16" s="293"/>
      <c r="F16" s="51" t="s">
        <v>82</v>
      </c>
      <c r="G16" s="51" t="s">
        <v>45</v>
      </c>
      <c r="H16" s="293"/>
      <c r="I16" s="51" t="s">
        <v>82</v>
      </c>
      <c r="J16" s="20"/>
    </row>
    <row r="17" spans="1:10" ht="23.4" customHeight="1">
      <c r="A17" s="10"/>
      <c r="B17" s="11"/>
      <c r="C17" s="11"/>
      <c r="D17" s="52" t="s">
        <v>251</v>
      </c>
      <c r="E17" s="295"/>
      <c r="F17" s="51" t="s">
        <v>82</v>
      </c>
      <c r="G17" s="51" t="s">
        <v>82</v>
      </c>
      <c r="H17" s="295"/>
      <c r="I17" s="51" t="s">
        <v>82</v>
      </c>
      <c r="J17" s="274"/>
    </row>
    <row r="18" spans="1:10" ht="23.4" customHeight="1">
      <c r="A18" s="10"/>
      <c r="B18" s="54" t="s">
        <v>75</v>
      </c>
      <c r="C18" s="53">
        <f>SUM(C19:C33)</f>
        <v>0</v>
      </c>
      <c r="D18" s="408" t="s">
        <v>34</v>
      </c>
      <c r="E18" s="409"/>
      <c r="F18" s="409"/>
      <c r="G18" s="409"/>
      <c r="H18" s="409"/>
      <c r="I18" s="409"/>
      <c r="J18" s="410"/>
    </row>
    <row r="19" spans="1:10" ht="23.4" customHeight="1">
      <c r="A19" s="10"/>
      <c r="B19" s="11" t="s">
        <v>33</v>
      </c>
      <c r="C19" s="11">
        <f>ROUND((E19*12+H19*12+E20*12+H20*12+E21*12+H21*12),0)</f>
        <v>0</v>
      </c>
      <c r="D19" s="52" t="s">
        <v>44</v>
      </c>
      <c r="E19" s="293"/>
      <c r="F19" s="51" t="s">
        <v>82</v>
      </c>
      <c r="G19" s="51" t="s">
        <v>45</v>
      </c>
      <c r="H19" s="293"/>
      <c r="I19" s="51" t="s">
        <v>82</v>
      </c>
      <c r="J19" s="48"/>
    </row>
    <row r="20" spans="1:10" ht="23.4" customHeight="1">
      <c r="A20" s="10"/>
      <c r="B20" s="11"/>
      <c r="C20" s="11"/>
      <c r="D20" s="52" t="s">
        <v>149</v>
      </c>
      <c r="E20" s="293"/>
      <c r="F20" s="51" t="s">
        <v>82</v>
      </c>
      <c r="G20" s="51" t="s">
        <v>45</v>
      </c>
      <c r="H20" s="293"/>
      <c r="I20" s="51" t="s">
        <v>82</v>
      </c>
      <c r="J20" s="48"/>
    </row>
    <row r="21" spans="1:10" ht="23.4" customHeight="1">
      <c r="A21" s="10"/>
      <c r="B21" s="11"/>
      <c r="C21" s="11"/>
      <c r="D21" s="52" t="s">
        <v>251</v>
      </c>
      <c r="E21" s="293"/>
      <c r="F21" s="51" t="s">
        <v>82</v>
      </c>
      <c r="G21" s="51" t="s">
        <v>45</v>
      </c>
      <c r="H21" s="293"/>
      <c r="I21" s="51" t="s">
        <v>82</v>
      </c>
      <c r="J21" s="48"/>
    </row>
    <row r="22" spans="1:10" ht="23.4" customHeight="1">
      <c r="A22" s="10"/>
      <c r="B22" s="11" t="s">
        <v>32</v>
      </c>
      <c r="C22" s="11">
        <f>ROUND((E22*12+H22*12+E23*12+H23*12+E24*12+H24*12),0)</f>
        <v>0</v>
      </c>
      <c r="D22" s="52" t="s">
        <v>44</v>
      </c>
      <c r="E22" s="293"/>
      <c r="F22" s="51" t="s">
        <v>82</v>
      </c>
      <c r="G22" s="51" t="s">
        <v>45</v>
      </c>
      <c r="H22" s="293"/>
      <c r="I22" s="51" t="s">
        <v>82</v>
      </c>
      <c r="J22" s="48"/>
    </row>
    <row r="23" spans="1:10" ht="23.4" customHeight="1">
      <c r="A23" s="10"/>
      <c r="B23" s="11"/>
      <c r="C23" s="11"/>
      <c r="D23" s="52" t="s">
        <v>149</v>
      </c>
      <c r="E23" s="293"/>
      <c r="F23" s="51" t="s">
        <v>82</v>
      </c>
      <c r="G23" s="51" t="s">
        <v>45</v>
      </c>
      <c r="H23" s="293"/>
      <c r="I23" s="51" t="s">
        <v>82</v>
      </c>
      <c r="J23" s="48"/>
    </row>
    <row r="24" spans="1:10" ht="23.4" customHeight="1">
      <c r="A24" s="10"/>
      <c r="B24" s="11"/>
      <c r="C24" s="11"/>
      <c r="D24" s="52" t="s">
        <v>251</v>
      </c>
      <c r="E24" s="293"/>
      <c r="F24" s="51" t="s">
        <v>82</v>
      </c>
      <c r="G24" s="51" t="s">
        <v>45</v>
      </c>
      <c r="H24" s="293"/>
      <c r="I24" s="51" t="s">
        <v>82</v>
      </c>
      <c r="J24" s="48"/>
    </row>
    <row r="25" spans="1:10" ht="23.4" customHeight="1">
      <c r="A25" s="10"/>
      <c r="B25" s="11" t="s">
        <v>104</v>
      </c>
      <c r="C25" s="11">
        <f>ROUND((E25*12+H25*12+E26*12+H26*12+E27*12+H27*12),0)</f>
        <v>0</v>
      </c>
      <c r="D25" s="52" t="s">
        <v>44</v>
      </c>
      <c r="E25" s="293"/>
      <c r="F25" s="51" t="s">
        <v>82</v>
      </c>
      <c r="G25" s="51" t="s">
        <v>45</v>
      </c>
      <c r="H25" s="293"/>
      <c r="I25" s="51" t="s">
        <v>82</v>
      </c>
      <c r="J25" s="48"/>
    </row>
    <row r="26" spans="1:10" ht="23.4" customHeight="1">
      <c r="A26" s="10"/>
      <c r="B26" s="11"/>
      <c r="C26" s="11"/>
      <c r="D26" s="52" t="s">
        <v>149</v>
      </c>
      <c r="E26" s="293"/>
      <c r="F26" s="51" t="s">
        <v>82</v>
      </c>
      <c r="G26" s="51" t="s">
        <v>45</v>
      </c>
      <c r="H26" s="293"/>
      <c r="I26" s="51" t="s">
        <v>82</v>
      </c>
      <c r="J26" s="48"/>
    </row>
    <row r="27" spans="1:10" ht="23.4" customHeight="1">
      <c r="A27" s="10"/>
      <c r="B27" s="11"/>
      <c r="C27" s="11"/>
      <c r="D27" s="52" t="s">
        <v>251</v>
      </c>
      <c r="E27" s="293"/>
      <c r="F27" s="51" t="s">
        <v>82</v>
      </c>
      <c r="G27" s="51" t="s">
        <v>45</v>
      </c>
      <c r="H27" s="293"/>
      <c r="I27" s="51" t="s">
        <v>82</v>
      </c>
      <c r="J27" s="48"/>
    </row>
    <row r="28" spans="1:10" ht="23.4" customHeight="1">
      <c r="A28" s="10"/>
      <c r="B28" s="11" t="s">
        <v>31</v>
      </c>
      <c r="C28" s="11">
        <f>ROUND((E28*12+H28*12+E29*12+H29*12+E30*12+H30*12),0)</f>
        <v>0</v>
      </c>
      <c r="D28" s="52" t="s">
        <v>44</v>
      </c>
      <c r="E28" s="293"/>
      <c r="F28" s="51" t="s">
        <v>82</v>
      </c>
      <c r="G28" s="51" t="s">
        <v>45</v>
      </c>
      <c r="H28" s="293"/>
      <c r="I28" s="51" t="s">
        <v>82</v>
      </c>
      <c r="J28" s="48"/>
    </row>
    <row r="29" spans="1:10" ht="23.4" customHeight="1">
      <c r="A29" s="10"/>
      <c r="B29" s="11"/>
      <c r="C29" s="11"/>
      <c r="D29" s="52" t="s">
        <v>149</v>
      </c>
      <c r="E29" s="293"/>
      <c r="F29" s="51" t="s">
        <v>82</v>
      </c>
      <c r="G29" s="51" t="s">
        <v>45</v>
      </c>
      <c r="H29" s="293"/>
      <c r="I29" s="51" t="s">
        <v>82</v>
      </c>
      <c r="J29" s="48"/>
    </row>
    <row r="30" spans="1:10" ht="23.4" customHeight="1">
      <c r="A30" s="10"/>
      <c r="B30" s="11"/>
      <c r="C30" s="11"/>
      <c r="D30" s="52" t="s">
        <v>251</v>
      </c>
      <c r="E30" s="293"/>
      <c r="F30" s="51" t="s">
        <v>82</v>
      </c>
      <c r="G30" s="51" t="s">
        <v>45</v>
      </c>
      <c r="H30" s="293"/>
      <c r="I30" s="51" t="s">
        <v>82</v>
      </c>
      <c r="J30" s="48"/>
    </row>
    <row r="31" spans="1:10" ht="23.4" customHeight="1">
      <c r="A31" s="10"/>
      <c r="B31" s="11" t="s">
        <v>30</v>
      </c>
      <c r="C31" s="11">
        <f>ROUND((E31*12+H31*12+E32*12+H32*12+E33*12+H33*12),0)</f>
        <v>0</v>
      </c>
      <c r="D31" s="52" t="s">
        <v>44</v>
      </c>
      <c r="E31" s="293"/>
      <c r="F31" s="51" t="s">
        <v>82</v>
      </c>
      <c r="G31" s="51" t="s">
        <v>45</v>
      </c>
      <c r="H31" s="293"/>
      <c r="I31" s="51" t="s">
        <v>82</v>
      </c>
      <c r="J31" s="48"/>
    </row>
    <row r="32" spans="1:10" ht="23.4" customHeight="1">
      <c r="A32" s="10"/>
      <c r="B32" s="70"/>
      <c r="C32" s="11"/>
      <c r="D32" s="52" t="s">
        <v>149</v>
      </c>
      <c r="E32" s="293"/>
      <c r="F32" s="51" t="s">
        <v>82</v>
      </c>
      <c r="G32" s="51" t="s">
        <v>45</v>
      </c>
      <c r="H32" s="293"/>
      <c r="I32" s="51" t="s">
        <v>82</v>
      </c>
      <c r="J32" s="45"/>
    </row>
    <row r="33" spans="1:10" ht="23.4" customHeight="1">
      <c r="A33" s="10"/>
      <c r="B33" s="17"/>
      <c r="C33" s="272"/>
      <c r="D33" s="52" t="s">
        <v>251</v>
      </c>
      <c r="E33" s="296"/>
      <c r="F33" s="51" t="s">
        <v>82</v>
      </c>
      <c r="G33" s="51" t="s">
        <v>45</v>
      </c>
      <c r="H33" s="296"/>
      <c r="I33" s="51" t="s">
        <v>82</v>
      </c>
      <c r="J33" s="275"/>
    </row>
    <row r="34" spans="1:10" ht="23.4" customHeight="1">
      <c r="A34" s="10"/>
      <c r="B34" s="35" t="s">
        <v>79</v>
      </c>
      <c r="C34" s="34">
        <f>SUM(C35:C40)</f>
        <v>0</v>
      </c>
      <c r="D34" s="44"/>
      <c r="E34" s="44"/>
      <c r="F34" s="32"/>
      <c r="G34" s="44"/>
      <c r="H34" s="44"/>
      <c r="I34" s="44"/>
      <c r="J34" s="43"/>
    </row>
    <row r="35" spans="1:10" ht="23.4" customHeight="1">
      <c r="A35" s="10"/>
      <c r="B35" s="39" t="s">
        <v>58</v>
      </c>
      <c r="C35" s="39">
        <f>E35*G35*I35</f>
        <v>0</v>
      </c>
      <c r="D35" s="38" t="s">
        <v>24</v>
      </c>
      <c r="E35" s="296"/>
      <c r="F35" s="37" t="s">
        <v>23</v>
      </c>
      <c r="G35" s="297"/>
      <c r="H35" s="42" t="s">
        <v>83</v>
      </c>
      <c r="I35" s="297"/>
      <c r="J35" s="36" t="s">
        <v>17</v>
      </c>
    </row>
    <row r="36" spans="1:10" ht="23.4" customHeight="1">
      <c r="A36" s="10"/>
      <c r="B36" s="39" t="s">
        <v>59</v>
      </c>
      <c r="C36" s="39">
        <f t="shared" ref="C36:C40" si="0">E36*G36*I36</f>
        <v>0</v>
      </c>
      <c r="D36" s="38" t="s">
        <v>20</v>
      </c>
      <c r="E36" s="296"/>
      <c r="F36" s="37" t="s">
        <v>19</v>
      </c>
      <c r="G36" s="297"/>
      <c r="H36" s="37" t="s">
        <v>18</v>
      </c>
      <c r="I36" s="297"/>
      <c r="J36" s="36" t="s">
        <v>17</v>
      </c>
    </row>
    <row r="37" spans="1:10" ht="23.4" customHeight="1">
      <c r="A37" s="10"/>
      <c r="B37" s="39" t="s">
        <v>60</v>
      </c>
      <c r="C37" s="39">
        <f t="shared" si="0"/>
        <v>0</v>
      </c>
      <c r="D37" s="38" t="s">
        <v>24</v>
      </c>
      <c r="E37" s="296"/>
      <c r="F37" s="37" t="s">
        <v>23</v>
      </c>
      <c r="G37" s="297"/>
      <c r="H37" s="37" t="s">
        <v>83</v>
      </c>
      <c r="I37" s="297"/>
      <c r="J37" s="41" t="s">
        <v>17</v>
      </c>
    </row>
    <row r="38" spans="1:10" ht="23.4" customHeight="1">
      <c r="A38" s="10"/>
      <c r="B38" s="11" t="s">
        <v>61</v>
      </c>
      <c r="C38" s="39">
        <f t="shared" si="0"/>
        <v>0</v>
      </c>
      <c r="D38" s="38" t="s">
        <v>20</v>
      </c>
      <c r="E38" s="296"/>
      <c r="F38" s="37" t="s">
        <v>19</v>
      </c>
      <c r="G38" s="297"/>
      <c r="H38" s="37" t="s">
        <v>18</v>
      </c>
      <c r="I38" s="297"/>
      <c r="J38" s="36" t="s">
        <v>17</v>
      </c>
    </row>
    <row r="39" spans="1:10" ht="23.4" customHeight="1">
      <c r="A39" s="10"/>
      <c r="B39" s="39" t="s">
        <v>48</v>
      </c>
      <c r="C39" s="39">
        <f t="shared" si="0"/>
        <v>0</v>
      </c>
      <c r="D39" s="38" t="s">
        <v>24</v>
      </c>
      <c r="E39" s="296"/>
      <c r="F39" s="37" t="s">
        <v>23</v>
      </c>
      <c r="G39" s="297"/>
      <c r="H39" s="37" t="s">
        <v>83</v>
      </c>
      <c r="I39" s="297"/>
      <c r="J39" s="41" t="s">
        <v>17</v>
      </c>
    </row>
    <row r="40" spans="1:10" ht="23.4" customHeight="1">
      <c r="A40" s="277"/>
      <c r="B40" s="11" t="s">
        <v>49</v>
      </c>
      <c r="C40" s="11">
        <f t="shared" si="0"/>
        <v>0</v>
      </c>
      <c r="D40" s="12" t="s">
        <v>20</v>
      </c>
      <c r="E40" s="293"/>
      <c r="F40" s="42" t="s">
        <v>19</v>
      </c>
      <c r="G40" s="298"/>
      <c r="H40" s="42" t="s">
        <v>18</v>
      </c>
      <c r="I40" s="298"/>
      <c r="J40" s="72" t="s">
        <v>17</v>
      </c>
    </row>
    <row r="41" spans="1:10" ht="23.4" customHeight="1">
      <c r="A41" s="278"/>
      <c r="B41" s="35" t="s">
        <v>77</v>
      </c>
      <c r="C41" s="34">
        <f>SUM(C42:C45)</f>
        <v>0</v>
      </c>
      <c r="D41" s="33"/>
      <c r="E41" s="32"/>
      <c r="F41" s="32"/>
      <c r="G41" s="32"/>
      <c r="H41" s="32"/>
      <c r="I41" s="32"/>
      <c r="J41" s="31"/>
    </row>
    <row r="42" spans="1:10" ht="23.4" customHeight="1">
      <c r="A42" s="277"/>
      <c r="B42" s="40" t="s">
        <v>62</v>
      </c>
      <c r="C42" s="11">
        <f>E42*12+H42*12+E43*12+H43*12+E44*12+H44*12</f>
        <v>0</v>
      </c>
      <c r="D42" s="52" t="s">
        <v>44</v>
      </c>
      <c r="E42" s="293"/>
      <c r="F42" s="51" t="s">
        <v>82</v>
      </c>
      <c r="G42" s="51" t="s">
        <v>45</v>
      </c>
      <c r="H42" s="293"/>
      <c r="I42" s="51" t="s">
        <v>82</v>
      </c>
      <c r="J42" s="143"/>
    </row>
    <row r="43" spans="1:10" ht="23.4" customHeight="1">
      <c r="A43" s="277"/>
      <c r="B43" s="144"/>
      <c r="C43" s="39"/>
      <c r="D43" s="52" t="s">
        <v>149</v>
      </c>
      <c r="E43" s="293"/>
      <c r="F43" s="51" t="s">
        <v>82</v>
      </c>
      <c r="G43" s="51" t="s">
        <v>45</v>
      </c>
      <c r="H43" s="293"/>
      <c r="I43" s="51" t="s">
        <v>82</v>
      </c>
      <c r="J43" s="41"/>
    </row>
    <row r="44" spans="1:10" ht="23.4" customHeight="1">
      <c r="A44" s="277"/>
      <c r="B44" s="276"/>
      <c r="C44" s="9"/>
      <c r="D44" s="52" t="s">
        <v>251</v>
      </c>
      <c r="E44" s="294"/>
      <c r="F44" s="51" t="s">
        <v>82</v>
      </c>
      <c r="G44" s="51" t="s">
        <v>45</v>
      </c>
      <c r="H44" s="294"/>
      <c r="I44" s="51" t="s">
        <v>82</v>
      </c>
      <c r="J44" s="275"/>
    </row>
    <row r="45" spans="1:10" ht="23.4" customHeight="1" thickBot="1">
      <c r="A45" s="141"/>
      <c r="B45" s="145" t="s">
        <v>105</v>
      </c>
      <c r="C45" s="299"/>
      <c r="D45" s="492" t="s">
        <v>108</v>
      </c>
      <c r="E45" s="493"/>
      <c r="F45" s="493"/>
      <c r="G45" s="493"/>
      <c r="H45" s="493"/>
      <c r="I45" s="493"/>
      <c r="J45" s="494"/>
    </row>
    <row r="46" spans="1:10" ht="27" customHeight="1">
      <c r="A46" s="495" t="s">
        <v>81</v>
      </c>
      <c r="B46" s="496"/>
      <c r="C46" s="93">
        <f>SUM(C47)</f>
        <v>0</v>
      </c>
      <c r="D46" s="499" t="str">
        <f>IF(C46=SUM(C47),"","数値に相違があります")</f>
        <v/>
      </c>
      <c r="E46" s="500"/>
      <c r="F46" s="500"/>
      <c r="G46" s="500"/>
      <c r="H46" s="500"/>
      <c r="I46" s="500"/>
      <c r="J46" s="180">
        <f>C46+C48</f>
        <v>0</v>
      </c>
    </row>
    <row r="47" spans="1:10" ht="23.4" customHeight="1">
      <c r="A47" s="10"/>
      <c r="B47" s="74" t="s">
        <v>53</v>
      </c>
      <c r="C47" s="283"/>
      <c r="D47" s="485"/>
      <c r="E47" s="486"/>
      <c r="F47" s="486"/>
      <c r="G47" s="486"/>
      <c r="H47" s="486"/>
      <c r="I47" s="486"/>
      <c r="J47" s="487"/>
    </row>
    <row r="48" spans="1:10" ht="27.9" customHeight="1">
      <c r="A48" s="400" t="s">
        <v>70</v>
      </c>
      <c r="B48" s="401"/>
      <c r="C48" s="127">
        <f>SUM(C49,C60)</f>
        <v>0</v>
      </c>
      <c r="D48" s="483" t="str">
        <f>IF(C48=SUM(C49:C67)/2,"","数値に相違があります")</f>
        <v/>
      </c>
      <c r="E48" s="484"/>
      <c r="F48" s="484"/>
      <c r="G48" s="484"/>
      <c r="H48" s="484"/>
      <c r="I48" s="484"/>
      <c r="J48" s="181"/>
    </row>
    <row r="49" spans="1:10" ht="27.9" customHeight="1">
      <c r="A49" s="8"/>
      <c r="B49" s="22" t="s">
        <v>72</v>
      </c>
      <c r="C49" s="131">
        <f>SUM(C51:C59)</f>
        <v>0</v>
      </c>
      <c r="D49" s="432" t="s">
        <v>14</v>
      </c>
      <c r="E49" s="433"/>
      <c r="F49" s="433"/>
      <c r="G49" s="433"/>
      <c r="H49" s="433"/>
      <c r="I49" s="433"/>
      <c r="J49" s="434"/>
    </row>
    <row r="50" spans="1:10" ht="23.4" customHeight="1">
      <c r="A50" s="21"/>
      <c r="B50" s="63" t="s">
        <v>86</v>
      </c>
      <c r="C50" s="62" t="s">
        <v>43</v>
      </c>
      <c r="D50" s="417" t="s">
        <v>89</v>
      </c>
      <c r="E50" s="417"/>
      <c r="F50" s="417"/>
      <c r="G50" s="417"/>
      <c r="H50" s="417"/>
      <c r="I50" s="417"/>
      <c r="J50" s="418"/>
    </row>
    <row r="51" spans="1:10" ht="23.4" customHeight="1">
      <c r="A51" s="19"/>
      <c r="B51" s="76" t="s">
        <v>3</v>
      </c>
      <c r="C51" s="300"/>
      <c r="D51" s="474"/>
      <c r="E51" s="475"/>
      <c r="F51" s="475"/>
      <c r="G51" s="475"/>
      <c r="H51" s="475"/>
      <c r="I51" s="475"/>
      <c r="J51" s="476"/>
    </row>
    <row r="52" spans="1:10" ht="23.4" customHeight="1">
      <c r="A52" s="19"/>
      <c r="B52" s="11" t="s">
        <v>94</v>
      </c>
      <c r="C52" s="286"/>
      <c r="D52" s="477"/>
      <c r="E52" s="478"/>
      <c r="F52" s="478"/>
      <c r="G52" s="478"/>
      <c r="H52" s="478"/>
      <c r="I52" s="478"/>
      <c r="J52" s="479"/>
    </row>
    <row r="53" spans="1:10" ht="23.4" customHeight="1">
      <c r="A53" s="19"/>
      <c r="B53" s="11" t="s">
        <v>55</v>
      </c>
      <c r="C53" s="300"/>
      <c r="D53" s="477"/>
      <c r="E53" s="478"/>
      <c r="F53" s="478"/>
      <c r="G53" s="478"/>
      <c r="H53" s="478"/>
      <c r="I53" s="478"/>
      <c r="J53" s="479"/>
    </row>
    <row r="54" spans="1:10" ht="23.4" customHeight="1">
      <c r="A54" s="19"/>
      <c r="B54" s="11" t="s">
        <v>13</v>
      </c>
      <c r="C54" s="300"/>
      <c r="D54" s="477"/>
      <c r="E54" s="478"/>
      <c r="F54" s="478"/>
      <c r="G54" s="478"/>
      <c r="H54" s="478"/>
      <c r="I54" s="478"/>
      <c r="J54" s="479"/>
    </row>
    <row r="55" spans="1:10" ht="23.4" customHeight="1">
      <c r="A55" s="19"/>
      <c r="B55" s="11" t="s">
        <v>12</v>
      </c>
      <c r="C55" s="11">
        <f>F55+I55</f>
        <v>0</v>
      </c>
      <c r="D55" s="457" t="s">
        <v>11</v>
      </c>
      <c r="E55" s="458"/>
      <c r="F55" s="293"/>
      <c r="G55" s="458" t="s">
        <v>10</v>
      </c>
      <c r="H55" s="458"/>
      <c r="I55" s="293"/>
      <c r="J55" s="20" t="s">
        <v>9</v>
      </c>
    </row>
    <row r="56" spans="1:10" ht="23.4" customHeight="1">
      <c r="A56" s="19"/>
      <c r="B56" s="11" t="s">
        <v>40</v>
      </c>
      <c r="C56" s="300"/>
      <c r="D56" s="477"/>
      <c r="E56" s="478"/>
      <c r="F56" s="478"/>
      <c r="G56" s="478"/>
      <c r="H56" s="478"/>
      <c r="I56" s="478"/>
      <c r="J56" s="479"/>
    </row>
    <row r="57" spans="1:10" ht="23.4" customHeight="1">
      <c r="A57" s="19"/>
      <c r="B57" s="70" t="s">
        <v>50</v>
      </c>
      <c r="C57" s="301"/>
      <c r="D57" s="477"/>
      <c r="E57" s="478"/>
      <c r="F57" s="478"/>
      <c r="G57" s="478"/>
      <c r="H57" s="478"/>
      <c r="I57" s="478"/>
      <c r="J57" s="479"/>
    </row>
    <row r="58" spans="1:10" ht="23.4" customHeight="1">
      <c r="A58" s="19"/>
      <c r="B58" s="70" t="s">
        <v>51</v>
      </c>
      <c r="C58" s="301"/>
      <c r="D58" s="477"/>
      <c r="E58" s="478"/>
      <c r="F58" s="478"/>
      <c r="G58" s="478"/>
      <c r="H58" s="478"/>
      <c r="I58" s="478"/>
      <c r="J58" s="479"/>
    </row>
    <row r="59" spans="1:10" ht="23.4" customHeight="1">
      <c r="A59" s="18"/>
      <c r="B59" s="17" t="s">
        <v>56</v>
      </c>
      <c r="C59" s="302"/>
      <c r="D59" s="471"/>
      <c r="E59" s="472"/>
      <c r="F59" s="472"/>
      <c r="G59" s="472"/>
      <c r="H59" s="472"/>
      <c r="I59" s="472"/>
      <c r="J59" s="473"/>
    </row>
    <row r="60" spans="1:10" ht="27" customHeight="1">
      <c r="A60" s="15"/>
      <c r="B60" s="67" t="s">
        <v>73</v>
      </c>
      <c r="C60" s="130">
        <f>SUM(C62:C67)</f>
        <v>0</v>
      </c>
      <c r="D60" s="432" t="s">
        <v>90</v>
      </c>
      <c r="E60" s="433"/>
      <c r="F60" s="433"/>
      <c r="G60" s="433"/>
      <c r="H60" s="433"/>
      <c r="I60" s="433"/>
      <c r="J60" s="434"/>
    </row>
    <row r="61" spans="1:10" ht="23.4" customHeight="1">
      <c r="A61" s="14"/>
      <c r="B61" s="63" t="s">
        <v>86</v>
      </c>
      <c r="C61" s="62" t="s">
        <v>43</v>
      </c>
      <c r="D61" s="417" t="s">
        <v>89</v>
      </c>
      <c r="E61" s="417"/>
      <c r="F61" s="417"/>
      <c r="G61" s="417"/>
      <c r="H61" s="417"/>
      <c r="I61" s="417"/>
      <c r="J61" s="418"/>
    </row>
    <row r="62" spans="1:10" ht="23.4" customHeight="1">
      <c r="A62" s="10"/>
      <c r="B62" s="13" t="s">
        <v>5</v>
      </c>
      <c r="C62" s="303"/>
      <c r="D62" s="474"/>
      <c r="E62" s="475"/>
      <c r="F62" s="475"/>
      <c r="G62" s="475"/>
      <c r="H62" s="475"/>
      <c r="I62" s="475"/>
      <c r="J62" s="476"/>
    </row>
    <row r="63" spans="1:10" ht="23.4" customHeight="1">
      <c r="A63" s="10"/>
      <c r="B63" s="11" t="s">
        <v>41</v>
      </c>
      <c r="C63" s="300"/>
      <c r="D63" s="477"/>
      <c r="E63" s="478"/>
      <c r="F63" s="478"/>
      <c r="G63" s="478"/>
      <c r="H63" s="478"/>
      <c r="I63" s="478"/>
      <c r="J63" s="479"/>
    </row>
    <row r="64" spans="1:10" ht="23.4" customHeight="1">
      <c r="A64" s="10"/>
      <c r="B64" s="11" t="s">
        <v>52</v>
      </c>
      <c r="C64" s="304"/>
      <c r="D64" s="477"/>
      <c r="E64" s="478"/>
      <c r="F64" s="478"/>
      <c r="G64" s="478"/>
      <c r="H64" s="478"/>
      <c r="I64" s="478"/>
      <c r="J64" s="479"/>
    </row>
    <row r="65" spans="1:10" ht="23.4" customHeight="1">
      <c r="A65" s="8"/>
      <c r="B65" s="11" t="s">
        <v>57</v>
      </c>
      <c r="C65" s="300"/>
      <c r="D65" s="477"/>
      <c r="E65" s="478"/>
      <c r="F65" s="478"/>
      <c r="G65" s="478"/>
      <c r="H65" s="478"/>
      <c r="I65" s="478"/>
      <c r="J65" s="479"/>
    </row>
    <row r="66" spans="1:10" ht="23.4" customHeight="1">
      <c r="A66" s="8"/>
      <c r="B66" s="70" t="s">
        <v>54</v>
      </c>
      <c r="C66" s="301"/>
      <c r="D66" s="477"/>
      <c r="E66" s="478"/>
      <c r="F66" s="478"/>
      <c r="G66" s="478"/>
      <c r="H66" s="478"/>
      <c r="I66" s="478"/>
      <c r="J66" s="479"/>
    </row>
    <row r="67" spans="1:10" ht="23.4" customHeight="1" thickBot="1">
      <c r="A67" s="7"/>
      <c r="B67" s="75" t="s">
        <v>56</v>
      </c>
      <c r="C67" s="305"/>
      <c r="D67" s="480"/>
      <c r="E67" s="481"/>
      <c r="F67" s="481"/>
      <c r="G67" s="481"/>
      <c r="H67" s="481"/>
      <c r="I67" s="481"/>
      <c r="J67" s="482"/>
    </row>
    <row r="68" spans="1:10" ht="16.5" customHeight="1">
      <c r="A68" s="5"/>
      <c r="B68" s="421" t="s">
        <v>2</v>
      </c>
      <c r="C68" s="421"/>
      <c r="D68" s="421"/>
      <c r="E68" s="421"/>
      <c r="F68" s="421"/>
      <c r="G68" s="421"/>
      <c r="H68" s="421"/>
      <c r="I68" s="421"/>
      <c r="J68" s="421"/>
    </row>
    <row r="69" spans="1:10" ht="16.5" customHeight="1">
      <c r="A69" s="5"/>
      <c r="B69" s="423" t="s">
        <v>47</v>
      </c>
      <c r="C69" s="423"/>
      <c r="D69" s="423"/>
      <c r="E69" s="423"/>
      <c r="F69" s="423"/>
      <c r="G69" s="423"/>
      <c r="H69" s="423"/>
      <c r="I69" s="423"/>
      <c r="J69" s="423"/>
    </row>
    <row r="70" spans="1:10" ht="16.5" customHeight="1">
      <c r="A70" s="5"/>
      <c r="B70" s="421" t="s">
        <v>102</v>
      </c>
      <c r="C70" s="421"/>
      <c r="D70" s="421"/>
      <c r="E70" s="421"/>
      <c r="F70" s="421"/>
      <c r="G70" s="421"/>
      <c r="H70" s="421"/>
      <c r="I70" s="421"/>
      <c r="J70" s="421"/>
    </row>
    <row r="71" spans="1:10" ht="13">
      <c r="B71" s="270" t="s">
        <v>247</v>
      </c>
    </row>
  </sheetData>
  <sheetProtection sheet="1" objects="1" scenarios="1"/>
  <mergeCells count="38">
    <mergeCell ref="A46:B46"/>
    <mergeCell ref="D46:I46"/>
    <mergeCell ref="A1:J1"/>
    <mergeCell ref="B3:J3"/>
    <mergeCell ref="A4:B4"/>
    <mergeCell ref="D4:J4"/>
    <mergeCell ref="A5:B5"/>
    <mergeCell ref="D5:I5"/>
    <mergeCell ref="D51:J51"/>
    <mergeCell ref="D6:J6"/>
    <mergeCell ref="D11:J11"/>
    <mergeCell ref="D18:J18"/>
    <mergeCell ref="D45:J45"/>
    <mergeCell ref="D47:J47"/>
    <mergeCell ref="A48:B48"/>
    <mergeCell ref="D48:I48"/>
    <mergeCell ref="D49:J49"/>
    <mergeCell ref="D50:J50"/>
    <mergeCell ref="D62:J62"/>
    <mergeCell ref="D52:J52"/>
    <mergeCell ref="D53:J53"/>
    <mergeCell ref="D54:J54"/>
    <mergeCell ref="D55:E55"/>
    <mergeCell ref="G55:H55"/>
    <mergeCell ref="D56:J56"/>
    <mergeCell ref="D57:J57"/>
    <mergeCell ref="D58:J58"/>
    <mergeCell ref="D59:J59"/>
    <mergeCell ref="D60:J60"/>
    <mergeCell ref="D61:J61"/>
    <mergeCell ref="B69:J69"/>
    <mergeCell ref="B70:J70"/>
    <mergeCell ref="D63:J63"/>
    <mergeCell ref="D64:J64"/>
    <mergeCell ref="D65:J65"/>
    <mergeCell ref="D66:J66"/>
    <mergeCell ref="D67:J67"/>
    <mergeCell ref="B68:J68"/>
  </mergeCells>
  <phoneticPr fontId="6"/>
  <printOptions horizontalCentered="1"/>
  <pageMargins left="0.70866141732283472" right="0.70866141732283472" top="1.1811023622047245" bottom="0.74803149606299213" header="0.31496062992125984" footer="0.31496062992125984"/>
  <pageSetup paperSize="9" scale="76" fitToHeight="0" orientation="portrait" horizontalDpi="300" verticalDpi="300" r:id="rId1"/>
  <rowBreaks count="1" manualBreakCount="1">
    <brk id="40" max="16383" man="1"/>
  </rowBreaks>
  <legacyDrawing r:id="rId2"/>
  <extLst>
    <ext xmlns:x14="http://schemas.microsoft.com/office/spreadsheetml/2009/9/main" uri="{78C0D931-6437-407d-A8EE-F0AAD7539E65}">
      <x14:conditionalFormattings>
        <x14:conditionalFormatting xmlns:xm="http://schemas.microsoft.com/office/excel/2006/main">
          <x14:cfRule type="expression" priority="11" id="{86679835-5484-47E7-B09A-C4A7D5CA38C6}">
            <xm:f>設定シート!$B$3&lt;=80</xm:f>
            <x14:dxf>
              <fill>
                <patternFill>
                  <bgColor theme="1" tint="0.24994659260841701"/>
                </patternFill>
              </fill>
            </x14:dxf>
          </x14:cfRule>
          <xm:sqref>B39:J40</xm:sqref>
        </x14:conditionalFormatting>
        <x14:conditionalFormatting xmlns:xm="http://schemas.microsoft.com/office/excel/2006/main">
          <x14:cfRule type="expression" priority="10" id="{48F03FCF-3F09-40F4-99D3-3CFA50A1392C}">
            <xm:f>設定シート!$B$4="新規委託校"</xm:f>
            <x14:dxf>
              <fill>
                <patternFill>
                  <bgColor theme="1" tint="0.24994659260841701"/>
                </patternFill>
              </fill>
            </x14:dxf>
          </x14:cfRule>
          <xm:sqref>B66:J66</xm:sqref>
        </x14:conditionalFormatting>
        <x14:conditionalFormatting xmlns:xm="http://schemas.microsoft.com/office/excel/2006/main">
          <x14:cfRule type="expression" priority="12" id="{C1EBF69C-5678-4281-8875-8D2E0ADD1EBA}">
            <xm:f>設定シート!$B$3&lt;=90</xm:f>
            <x14:dxf>
              <fill>
                <patternFill>
                  <bgColor theme="1" tint="0.24994659260841701"/>
                </patternFill>
              </fill>
            </x14:dxf>
          </x14:cfRule>
          <xm:sqref>D9:F10 D13:F14 D16:F17 D20:F21 D23:F24 D26:F27 D29:F30 D32:F33 D43:F44</xm:sqref>
        </x14:conditionalFormatting>
        <x14:conditionalFormatting xmlns:xm="http://schemas.microsoft.com/office/excel/2006/main">
          <x14:cfRule type="expression" priority="4" id="{DEFE6201-6B75-4AEB-8AFB-4AF665C9C774}">
            <xm:f>設定シート!$B$3&lt;=90</xm:f>
            <x14:dxf>
              <fill>
                <patternFill>
                  <bgColor theme="1" tint="0.24994659260841701"/>
                </patternFill>
              </fill>
            </x14:dxf>
          </x14:cfRule>
          <xm:sqref>G17</xm:sqref>
        </x14:conditionalFormatting>
        <x14:conditionalFormatting xmlns:xm="http://schemas.microsoft.com/office/excel/2006/main">
          <x14:cfRule type="expression" priority="2" id="{ACE2EB96-5174-4D1C-AE1E-95FD1E451573}">
            <xm:f>設定シート!$B$3&lt;=90</xm:f>
            <x14:dxf>
              <fill>
                <patternFill>
                  <bgColor theme="1" tint="0.24994659260841701"/>
                </patternFill>
              </fill>
            </x14:dxf>
          </x14:cfRule>
          <xm:sqref>I10</xm:sqref>
        </x14:conditionalFormatting>
        <x14:conditionalFormatting xmlns:xm="http://schemas.microsoft.com/office/excel/2006/main">
          <x14:cfRule type="expression" priority="3" id="{00D429EB-5D16-4A74-A8D2-8FF42A410F1E}">
            <xm:f>設定シート!$B$3&lt;=90</xm:f>
            <x14:dxf>
              <fill>
                <patternFill>
                  <bgColor theme="1" tint="0.24994659260841701"/>
                </patternFill>
              </fill>
            </x14:dxf>
          </x14:cfRule>
          <xm:sqref>I17</xm:sqref>
        </x14:conditionalFormatting>
        <x14:conditionalFormatting xmlns:xm="http://schemas.microsoft.com/office/excel/2006/main">
          <x14:cfRule type="expression" priority="5" id="{184AA04D-DD56-43D0-AF0A-578DDC209C29}">
            <xm:f>設定シート!$B$3&lt;=90</xm:f>
            <x14:dxf>
              <fill>
                <patternFill>
                  <bgColor theme="1" tint="0.24994659260841701"/>
                </patternFill>
              </fill>
            </x14:dxf>
          </x14:cfRule>
          <xm:sqref>I21</xm:sqref>
        </x14:conditionalFormatting>
        <x14:conditionalFormatting xmlns:xm="http://schemas.microsoft.com/office/excel/2006/main">
          <x14:cfRule type="expression" priority="6" id="{0FB8009C-4F2A-4E78-95ED-5076A76D9DFE}">
            <xm:f>設定シート!$B$3&lt;=90</xm:f>
            <x14:dxf>
              <fill>
                <patternFill>
                  <bgColor theme="1" tint="0.24994659260841701"/>
                </patternFill>
              </fill>
            </x14:dxf>
          </x14:cfRule>
          <xm:sqref>I24</xm:sqref>
        </x14:conditionalFormatting>
        <x14:conditionalFormatting xmlns:xm="http://schemas.microsoft.com/office/excel/2006/main">
          <x14:cfRule type="expression" priority="7" id="{1F7A8058-54A8-410D-92B6-6DC96CFB6929}">
            <xm:f>設定シート!$B$3&lt;=90</xm:f>
            <x14:dxf>
              <fill>
                <patternFill>
                  <bgColor theme="1" tint="0.24994659260841701"/>
                </patternFill>
              </fill>
            </x14:dxf>
          </x14:cfRule>
          <xm:sqref>I27</xm:sqref>
        </x14:conditionalFormatting>
        <x14:conditionalFormatting xmlns:xm="http://schemas.microsoft.com/office/excel/2006/main">
          <x14:cfRule type="expression" priority="8" id="{99AEFD88-EABE-4D22-9FAF-36279FF53F20}">
            <xm:f>設定シート!$B$3&lt;=90</xm:f>
            <x14:dxf>
              <fill>
                <patternFill>
                  <bgColor theme="1" tint="0.24994659260841701"/>
                </patternFill>
              </fill>
            </x14:dxf>
          </x14:cfRule>
          <xm:sqref>I30</xm:sqref>
        </x14:conditionalFormatting>
        <x14:conditionalFormatting xmlns:xm="http://schemas.microsoft.com/office/excel/2006/main">
          <x14:cfRule type="expression" priority="9" id="{015489A5-4CBF-49B7-B77B-4F174B669D2D}">
            <xm:f>設定シート!$B$3&lt;=90</xm:f>
            <x14:dxf>
              <fill>
                <patternFill>
                  <bgColor theme="1" tint="0.24994659260841701"/>
                </patternFill>
              </fill>
            </x14:dxf>
          </x14:cfRule>
          <xm:sqref>I33</xm:sqref>
        </x14:conditionalFormatting>
        <x14:conditionalFormatting xmlns:xm="http://schemas.microsoft.com/office/excel/2006/main">
          <x14:cfRule type="expression" priority="1" id="{69FB5DA9-0BB7-47F5-9896-EE6D34F5DDF9}">
            <xm:f>設定シート!$B$3&lt;=90</xm:f>
            <x14:dxf>
              <fill>
                <patternFill>
                  <bgColor theme="1" tint="0.24994659260841701"/>
                </patternFill>
              </fill>
            </x14:dxf>
          </x14:cfRule>
          <xm:sqref>I44</xm:sqref>
        </x14:conditionalFormatting>
      </x14:conditionalFormatting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3"/>
  </sheetPr>
  <dimension ref="A1:BC879"/>
  <sheetViews>
    <sheetView view="pageBreakPreview" zoomScaleNormal="100" zoomScaleSheetLayoutView="100" workbookViewId="0">
      <selection activeCell="AR29" sqref="AR29"/>
    </sheetView>
  </sheetViews>
  <sheetFormatPr defaultColWidth="9.09765625" defaultRowHeight="13"/>
  <cols>
    <col min="1" max="485" width="3" style="185" customWidth="1"/>
    <col min="486" max="16384" width="9.09765625" style="185"/>
  </cols>
  <sheetData>
    <row r="1" spans="1:55" ht="18" customHeight="1">
      <c r="A1" s="183"/>
      <c r="B1" s="184" t="s">
        <v>158</v>
      </c>
      <c r="C1" s="183"/>
      <c r="D1" s="183"/>
      <c r="E1" s="183"/>
      <c r="F1" s="183"/>
      <c r="G1" s="183"/>
      <c r="H1" s="183"/>
      <c r="I1" s="183"/>
      <c r="J1" s="183"/>
    </row>
    <row r="2" spans="1:55" ht="18" customHeight="1"/>
    <row r="3" spans="1:55" ht="18" customHeight="1">
      <c r="B3" s="548" t="s">
        <v>159</v>
      </c>
      <c r="C3" s="548"/>
      <c r="D3" s="548"/>
      <c r="E3" s="548"/>
      <c r="F3" s="548"/>
      <c r="G3" s="548"/>
      <c r="H3" s="548"/>
      <c r="I3" s="548"/>
      <c r="J3" s="548"/>
      <c r="K3" s="548"/>
      <c r="L3" s="548"/>
      <c r="M3" s="548"/>
      <c r="N3" s="548"/>
      <c r="O3" s="548"/>
      <c r="P3" s="548"/>
      <c r="Q3" s="548"/>
      <c r="R3" s="548"/>
      <c r="S3" s="548"/>
      <c r="T3" s="548"/>
      <c r="U3" s="548"/>
      <c r="V3" s="548"/>
      <c r="W3" s="548"/>
      <c r="X3" s="548"/>
      <c r="Y3" s="548"/>
      <c r="Z3" s="548"/>
      <c r="AA3" s="548"/>
      <c r="AB3" s="548"/>
      <c r="AC3" s="548"/>
      <c r="AD3" s="548"/>
      <c r="AE3" s="548"/>
      <c r="AF3" s="548"/>
      <c r="AG3" s="548"/>
    </row>
    <row r="4" spans="1:55" ht="18" customHeight="1"/>
    <row r="5" spans="1:55" ht="18" customHeight="1">
      <c r="T5" s="186" t="s">
        <v>160</v>
      </c>
      <c r="U5" s="187" t="s">
        <v>161</v>
      </c>
      <c r="V5" s="504"/>
      <c r="W5" s="504"/>
      <c r="X5" s="504"/>
      <c r="Y5" s="504"/>
      <c r="Z5" s="504"/>
      <c r="AA5" s="504"/>
      <c r="AB5" s="504"/>
      <c r="AC5" s="504"/>
      <c r="AD5" s="504"/>
      <c r="AE5" s="504"/>
      <c r="AF5" s="504"/>
      <c r="AG5" s="504"/>
      <c r="AH5" s="504"/>
    </row>
    <row r="6" spans="1:55">
      <c r="U6" s="187"/>
      <c r="V6" s="188"/>
      <c r="W6" s="188"/>
      <c r="X6" s="188"/>
      <c r="Y6" s="188"/>
      <c r="Z6" s="188"/>
      <c r="AA6" s="188"/>
      <c r="AB6" s="188"/>
      <c r="AC6" s="188"/>
      <c r="AD6" s="188"/>
      <c r="AE6" s="188"/>
      <c r="AF6" s="188"/>
      <c r="AG6" s="188"/>
      <c r="AH6" s="188"/>
    </row>
    <row r="7" spans="1:55" ht="18" customHeight="1">
      <c r="T7" s="186" t="s">
        <v>162</v>
      </c>
      <c r="U7" s="187" t="s">
        <v>161</v>
      </c>
      <c r="V7" s="504" t="s">
        <v>163</v>
      </c>
      <c r="W7" s="504"/>
      <c r="X7" s="504"/>
      <c r="Y7" s="504"/>
      <c r="Z7" s="504"/>
      <c r="AA7" s="504"/>
      <c r="AB7" s="504"/>
      <c r="AC7" s="504"/>
      <c r="AD7" s="504"/>
      <c r="AE7" s="504"/>
      <c r="AF7" s="504"/>
      <c r="AG7" s="504"/>
      <c r="AH7" s="504"/>
    </row>
    <row r="8" spans="1:55" ht="18" customHeight="1"/>
    <row r="9" spans="1:55" ht="18" customHeight="1" thickBot="1">
      <c r="B9" s="189" t="s">
        <v>164</v>
      </c>
    </row>
    <row r="10" spans="1:55" ht="18" customHeight="1">
      <c r="B10" s="549" t="s">
        <v>165</v>
      </c>
      <c r="C10" s="544"/>
      <c r="D10" s="544"/>
      <c r="E10" s="544"/>
      <c r="F10" s="544"/>
      <c r="G10" s="544"/>
      <c r="H10" s="544"/>
      <c r="I10" s="544"/>
      <c r="J10" s="544"/>
      <c r="K10" s="544"/>
      <c r="L10" s="544"/>
      <c r="M10" s="544"/>
      <c r="N10" s="544"/>
      <c r="O10" s="544"/>
      <c r="P10" s="544"/>
      <c r="Q10" s="545"/>
      <c r="R10" s="550" t="s">
        <v>166</v>
      </c>
      <c r="S10" s="551"/>
      <c r="T10" s="190">
        <v>8</v>
      </c>
      <c r="U10" s="190" t="s">
        <v>167</v>
      </c>
      <c r="V10" s="512">
        <v>4</v>
      </c>
      <c r="W10" s="512"/>
      <c r="X10" s="190" t="s">
        <v>168</v>
      </c>
      <c r="Y10" s="551" t="s">
        <v>169</v>
      </c>
      <c r="Z10" s="551"/>
      <c r="AA10" s="551" t="s">
        <v>166</v>
      </c>
      <c r="AB10" s="551"/>
      <c r="AC10" s="190">
        <v>9</v>
      </c>
      <c r="AD10" s="190" t="s">
        <v>167</v>
      </c>
      <c r="AE10" s="512">
        <v>3</v>
      </c>
      <c r="AF10" s="512"/>
      <c r="AG10" s="191" t="s">
        <v>168</v>
      </c>
    </row>
    <row r="11" spans="1:55" ht="18" customHeight="1" thickBot="1">
      <c r="B11" s="538" t="s">
        <v>170</v>
      </c>
      <c r="C11" s="539"/>
      <c r="D11" s="539"/>
      <c r="E11" s="539"/>
      <c r="F11" s="539"/>
      <c r="G11" s="539"/>
      <c r="H11" s="539"/>
      <c r="I11" s="539"/>
      <c r="J11" s="539"/>
      <c r="K11" s="539"/>
      <c r="L11" s="539"/>
      <c r="M11" s="539"/>
      <c r="N11" s="539"/>
      <c r="O11" s="539"/>
      <c r="P11" s="539"/>
      <c r="Q11" s="540"/>
      <c r="R11" s="541">
        <f>処遇改善内訳A!N40</f>
        <v>0</v>
      </c>
      <c r="S11" s="542"/>
      <c r="T11" s="542"/>
      <c r="U11" s="542"/>
      <c r="V11" s="542"/>
      <c r="W11" s="542"/>
      <c r="X11" s="542"/>
      <c r="Y11" s="542"/>
      <c r="Z11" s="542"/>
      <c r="AA11" s="542"/>
      <c r="AB11" s="542"/>
      <c r="AC11" s="542"/>
      <c r="AD11" s="542"/>
      <c r="AE11" s="539" t="s">
        <v>171</v>
      </c>
      <c r="AF11" s="539"/>
      <c r="AG11" s="540"/>
    </row>
    <row r="12" spans="1:55" ht="18" customHeight="1"/>
    <row r="13" spans="1:55" ht="18" customHeight="1" thickBot="1">
      <c r="B13" s="189" t="s">
        <v>172</v>
      </c>
    </row>
    <row r="14" spans="1:55" ht="18" customHeight="1" thickBot="1">
      <c r="B14" s="543" t="s">
        <v>173</v>
      </c>
      <c r="C14" s="544"/>
      <c r="D14" s="544"/>
      <c r="E14" s="544"/>
      <c r="F14" s="544"/>
      <c r="G14" s="544"/>
      <c r="H14" s="544"/>
      <c r="I14" s="544"/>
      <c r="J14" s="544"/>
      <c r="K14" s="544"/>
      <c r="L14" s="544"/>
      <c r="M14" s="544"/>
      <c r="N14" s="544"/>
      <c r="O14" s="544"/>
      <c r="P14" s="544"/>
      <c r="Q14" s="544"/>
      <c r="R14" s="544"/>
      <c r="S14" s="544"/>
      <c r="T14" s="544"/>
      <c r="U14" s="544"/>
      <c r="V14" s="544"/>
      <c r="W14" s="544"/>
      <c r="X14" s="544"/>
      <c r="Y14" s="544"/>
      <c r="Z14" s="544"/>
      <c r="AA14" s="544"/>
      <c r="AB14" s="544"/>
      <c r="AC14" s="544"/>
      <c r="AD14" s="544"/>
      <c r="AE14" s="544"/>
      <c r="AF14" s="544"/>
      <c r="AG14" s="545"/>
      <c r="AM14" s="185" t="s">
        <v>174</v>
      </c>
      <c r="BC14" s="306"/>
    </row>
    <row r="15" spans="1:55" ht="18" customHeight="1" thickBot="1">
      <c r="B15" s="192"/>
      <c r="C15" s="524" t="s">
        <v>175</v>
      </c>
      <c r="D15" s="525"/>
      <c r="E15" s="525"/>
      <c r="F15" s="525"/>
      <c r="G15" s="525"/>
      <c r="H15" s="525"/>
      <c r="I15" s="525"/>
      <c r="J15" s="525"/>
      <c r="K15" s="525"/>
      <c r="L15" s="525"/>
      <c r="M15" s="525"/>
      <c r="N15" s="525"/>
      <c r="O15" s="525"/>
      <c r="P15" s="525"/>
      <c r="Q15" s="526"/>
      <c r="R15" s="546">
        <f>処遇改善内訳A!O40</f>
        <v>0</v>
      </c>
      <c r="S15" s="547"/>
      <c r="T15" s="547"/>
      <c r="U15" s="547"/>
      <c r="V15" s="547"/>
      <c r="W15" s="547"/>
      <c r="X15" s="547"/>
      <c r="Y15" s="547"/>
      <c r="Z15" s="547"/>
      <c r="AA15" s="547"/>
      <c r="AB15" s="547"/>
      <c r="AC15" s="547"/>
      <c r="AD15" s="547"/>
      <c r="AE15" s="525" t="s">
        <v>171</v>
      </c>
      <c r="AF15" s="525"/>
      <c r="AG15" s="526"/>
      <c r="AM15" s="518" t="str">
        <f>IF(R17&gt;=2/3,"○","×")</f>
        <v>○</v>
      </c>
      <c r="AN15" s="519"/>
      <c r="AO15" s="519"/>
      <c r="AP15" s="520"/>
      <c r="AQ15" s="185" t="s">
        <v>176</v>
      </c>
    </row>
    <row r="16" spans="1:55" ht="18" customHeight="1">
      <c r="B16" s="193"/>
      <c r="C16" s="194"/>
      <c r="D16" s="521" t="s">
        <v>177</v>
      </c>
      <c r="E16" s="522"/>
      <c r="F16" s="522"/>
      <c r="G16" s="522"/>
      <c r="H16" s="522"/>
      <c r="I16" s="522"/>
      <c r="J16" s="522"/>
      <c r="K16" s="522"/>
      <c r="L16" s="522"/>
      <c r="M16" s="522"/>
      <c r="N16" s="522"/>
      <c r="O16" s="522"/>
      <c r="P16" s="522"/>
      <c r="Q16" s="523"/>
      <c r="R16" s="527">
        <f>処遇改善内訳A!P40</f>
        <v>0</v>
      </c>
      <c r="S16" s="528"/>
      <c r="T16" s="528"/>
      <c r="U16" s="528"/>
      <c r="V16" s="528"/>
      <c r="W16" s="528"/>
      <c r="X16" s="528"/>
      <c r="Y16" s="528"/>
      <c r="Z16" s="528"/>
      <c r="AA16" s="528"/>
      <c r="AB16" s="528"/>
      <c r="AC16" s="528"/>
      <c r="AD16" s="528"/>
      <c r="AE16" s="195" t="s">
        <v>171</v>
      </c>
      <c r="AF16" s="195"/>
      <c r="AG16" s="196"/>
    </row>
    <row r="17" spans="2:42" ht="18" customHeight="1" thickBot="1">
      <c r="B17" s="193"/>
      <c r="C17" s="194"/>
      <c r="D17" s="524"/>
      <c r="E17" s="525"/>
      <c r="F17" s="525"/>
      <c r="G17" s="525"/>
      <c r="H17" s="525"/>
      <c r="I17" s="525"/>
      <c r="J17" s="525"/>
      <c r="K17" s="525"/>
      <c r="L17" s="525"/>
      <c r="M17" s="525"/>
      <c r="N17" s="525"/>
      <c r="O17" s="525"/>
      <c r="P17" s="525"/>
      <c r="Q17" s="526"/>
      <c r="R17" s="529" t="str">
        <f>IFERROR(R16/R15,"")</f>
        <v/>
      </c>
      <c r="S17" s="530"/>
      <c r="T17" s="530"/>
      <c r="U17" s="530"/>
      <c r="V17" s="530"/>
      <c r="W17" s="530"/>
      <c r="X17" s="530"/>
      <c r="Y17" s="530"/>
      <c r="Z17" s="530"/>
      <c r="AA17" s="530"/>
      <c r="AB17" s="530"/>
      <c r="AC17" s="530"/>
      <c r="AD17" s="530"/>
      <c r="AE17" s="197"/>
      <c r="AF17" s="197"/>
      <c r="AG17" s="198"/>
      <c r="AM17" s="185" t="s">
        <v>178</v>
      </c>
    </row>
    <row r="18" spans="2:42" ht="18" customHeight="1" thickBot="1">
      <c r="B18" s="193"/>
      <c r="C18" s="521" t="s">
        <v>179</v>
      </c>
      <c r="D18" s="531"/>
      <c r="E18" s="531"/>
      <c r="F18" s="531"/>
      <c r="G18" s="531"/>
      <c r="H18" s="531"/>
      <c r="I18" s="531"/>
      <c r="J18" s="531"/>
      <c r="K18" s="531"/>
      <c r="L18" s="531"/>
      <c r="M18" s="531"/>
      <c r="N18" s="531"/>
      <c r="O18" s="531"/>
      <c r="P18" s="531"/>
      <c r="Q18" s="532"/>
      <c r="R18" s="527">
        <f>処遇改善内訳A!R40</f>
        <v>0</v>
      </c>
      <c r="S18" s="528"/>
      <c r="T18" s="528"/>
      <c r="U18" s="528"/>
      <c r="V18" s="528"/>
      <c r="W18" s="528"/>
      <c r="X18" s="528"/>
      <c r="Y18" s="528"/>
      <c r="Z18" s="528"/>
      <c r="AA18" s="528"/>
      <c r="AB18" s="528"/>
      <c r="AC18" s="528"/>
      <c r="AD18" s="528"/>
      <c r="AE18" s="522" t="s">
        <v>171</v>
      </c>
      <c r="AF18" s="522"/>
      <c r="AG18" s="523"/>
      <c r="AM18" s="518" t="str">
        <f>IF(R15+R18&gt;=R11,"○","×")</f>
        <v>○</v>
      </c>
      <c r="AN18" s="519"/>
      <c r="AO18" s="519"/>
      <c r="AP18" s="520"/>
    </row>
    <row r="19" spans="2:42" ht="18" customHeight="1" thickBot="1">
      <c r="B19" s="199"/>
      <c r="C19" s="533"/>
      <c r="D19" s="509"/>
      <c r="E19" s="509"/>
      <c r="F19" s="509"/>
      <c r="G19" s="509"/>
      <c r="H19" s="509"/>
      <c r="I19" s="509"/>
      <c r="J19" s="509"/>
      <c r="K19" s="509"/>
      <c r="L19" s="509"/>
      <c r="M19" s="509"/>
      <c r="N19" s="509"/>
      <c r="O19" s="509"/>
      <c r="P19" s="509"/>
      <c r="Q19" s="510"/>
      <c r="R19" s="534"/>
      <c r="S19" s="535"/>
      <c r="T19" s="535"/>
      <c r="U19" s="535"/>
      <c r="V19" s="535"/>
      <c r="W19" s="535"/>
      <c r="X19" s="535"/>
      <c r="Y19" s="535"/>
      <c r="Z19" s="535"/>
      <c r="AA19" s="535"/>
      <c r="AB19" s="535"/>
      <c r="AC19" s="535"/>
      <c r="AD19" s="535"/>
      <c r="AE19" s="536"/>
      <c r="AF19" s="536"/>
      <c r="AG19" s="537"/>
    </row>
    <row r="20" spans="2:42" ht="18" customHeight="1">
      <c r="B20" s="505" t="s">
        <v>180</v>
      </c>
      <c r="C20" s="506"/>
      <c r="D20" s="506"/>
      <c r="E20" s="506"/>
      <c r="F20" s="506"/>
      <c r="G20" s="506"/>
      <c r="H20" s="506"/>
      <c r="I20" s="506"/>
      <c r="J20" s="506"/>
      <c r="K20" s="506"/>
      <c r="L20" s="506"/>
      <c r="M20" s="506"/>
      <c r="N20" s="506"/>
      <c r="O20" s="506"/>
      <c r="P20" s="506"/>
      <c r="Q20" s="507"/>
      <c r="R20" s="511"/>
      <c r="S20" s="512"/>
      <c r="T20" s="512"/>
      <c r="U20" s="512"/>
      <c r="V20" s="512"/>
      <c r="W20" s="512"/>
      <c r="X20" s="512"/>
      <c r="Y20" s="512"/>
      <c r="Z20" s="512"/>
      <c r="AA20" s="512"/>
      <c r="AB20" s="512"/>
      <c r="AC20" s="512"/>
      <c r="AD20" s="512"/>
      <c r="AE20" s="512"/>
      <c r="AF20" s="512"/>
      <c r="AG20" s="513"/>
    </row>
    <row r="21" spans="2:42" ht="18" customHeight="1" thickBot="1">
      <c r="B21" s="508"/>
      <c r="C21" s="509"/>
      <c r="D21" s="509"/>
      <c r="E21" s="509"/>
      <c r="F21" s="509"/>
      <c r="G21" s="509"/>
      <c r="H21" s="509"/>
      <c r="I21" s="509"/>
      <c r="J21" s="509"/>
      <c r="K21" s="509"/>
      <c r="L21" s="509"/>
      <c r="M21" s="509"/>
      <c r="N21" s="509"/>
      <c r="O21" s="509"/>
      <c r="P21" s="509"/>
      <c r="Q21" s="510"/>
      <c r="R21" s="514"/>
      <c r="S21" s="515"/>
      <c r="T21" s="515"/>
      <c r="U21" s="515"/>
      <c r="V21" s="515"/>
      <c r="W21" s="515"/>
      <c r="X21" s="515"/>
      <c r="Y21" s="515"/>
      <c r="Z21" s="515"/>
      <c r="AA21" s="515"/>
      <c r="AB21" s="515"/>
      <c r="AC21" s="515"/>
      <c r="AD21" s="515"/>
      <c r="AE21" s="515"/>
      <c r="AF21" s="515"/>
      <c r="AG21" s="516"/>
    </row>
    <row r="22" spans="2:42" ht="18" customHeight="1">
      <c r="B22" s="505" t="s">
        <v>181</v>
      </c>
      <c r="C22" s="506"/>
      <c r="D22" s="506"/>
      <c r="E22" s="506"/>
      <c r="F22" s="506"/>
      <c r="G22" s="506"/>
      <c r="H22" s="506"/>
      <c r="I22" s="506"/>
      <c r="J22" s="506"/>
      <c r="K22" s="506"/>
      <c r="L22" s="506"/>
      <c r="M22" s="506"/>
      <c r="N22" s="506"/>
      <c r="O22" s="506"/>
      <c r="P22" s="506"/>
      <c r="Q22" s="506"/>
      <c r="R22" s="511"/>
      <c r="S22" s="512"/>
      <c r="T22" s="512"/>
      <c r="U22" s="512"/>
      <c r="V22" s="512"/>
      <c r="W22" s="512"/>
      <c r="X22" s="512"/>
      <c r="Y22" s="512"/>
      <c r="Z22" s="512"/>
      <c r="AA22" s="512"/>
      <c r="AB22" s="512"/>
      <c r="AC22" s="512"/>
      <c r="AD22" s="512"/>
      <c r="AE22" s="512"/>
      <c r="AF22" s="512"/>
      <c r="AG22" s="513"/>
    </row>
    <row r="23" spans="2:42" ht="18" customHeight="1" thickBot="1">
      <c r="B23" s="508"/>
      <c r="C23" s="509"/>
      <c r="D23" s="509"/>
      <c r="E23" s="509"/>
      <c r="F23" s="509"/>
      <c r="G23" s="509"/>
      <c r="H23" s="509"/>
      <c r="I23" s="509"/>
      <c r="J23" s="509"/>
      <c r="K23" s="509"/>
      <c r="L23" s="509"/>
      <c r="M23" s="509"/>
      <c r="N23" s="509"/>
      <c r="O23" s="509"/>
      <c r="P23" s="509"/>
      <c r="Q23" s="509"/>
      <c r="R23" s="514"/>
      <c r="S23" s="515"/>
      <c r="T23" s="515"/>
      <c r="U23" s="515"/>
      <c r="V23" s="515"/>
      <c r="W23" s="515"/>
      <c r="X23" s="515"/>
      <c r="Y23" s="515"/>
      <c r="Z23" s="515"/>
      <c r="AA23" s="515"/>
      <c r="AB23" s="515"/>
      <c r="AC23" s="515"/>
      <c r="AD23" s="515"/>
      <c r="AE23" s="515"/>
      <c r="AF23" s="515"/>
      <c r="AG23" s="516"/>
    </row>
    <row r="24" spans="2:42">
      <c r="B24" s="200" t="s">
        <v>182</v>
      </c>
      <c r="C24" s="201"/>
      <c r="D24" s="201"/>
      <c r="E24" s="201"/>
      <c r="F24" s="201"/>
      <c r="G24" s="201"/>
      <c r="H24" s="201"/>
      <c r="I24" s="201"/>
      <c r="J24" s="201"/>
      <c r="K24" s="201"/>
      <c r="L24" s="201"/>
      <c r="M24" s="201"/>
      <c r="N24" s="201"/>
      <c r="O24" s="201"/>
      <c r="P24" s="201"/>
      <c r="Q24" s="201"/>
      <c r="R24" s="202"/>
      <c r="S24" s="202"/>
      <c r="T24" s="202"/>
      <c r="U24" s="202"/>
      <c r="V24" s="202"/>
      <c r="W24" s="202"/>
      <c r="X24" s="202"/>
      <c r="Y24" s="202"/>
      <c r="Z24" s="202"/>
      <c r="AA24" s="202"/>
      <c r="AB24" s="202"/>
      <c r="AC24" s="202"/>
      <c r="AD24" s="202"/>
      <c r="AE24" s="202"/>
      <c r="AF24" s="202"/>
      <c r="AG24" s="202"/>
    </row>
    <row r="25" spans="2:42" ht="18" customHeight="1"/>
    <row r="26" spans="2:42" ht="18" customHeight="1">
      <c r="B26" s="185" t="s">
        <v>183</v>
      </c>
    </row>
    <row r="27" spans="2:42" ht="18" customHeight="1"/>
    <row r="28" spans="2:42">
      <c r="R28" s="501" t="s">
        <v>166</v>
      </c>
      <c r="S28" s="501"/>
      <c r="T28" s="517"/>
      <c r="U28" s="517"/>
      <c r="V28" s="501" t="s">
        <v>167</v>
      </c>
      <c r="W28" s="501"/>
      <c r="X28" s="517"/>
      <c r="Y28" s="517"/>
      <c r="Z28" s="501" t="s">
        <v>168</v>
      </c>
      <c r="AA28" s="501"/>
      <c r="AB28" s="517"/>
      <c r="AC28" s="517"/>
      <c r="AD28" s="501" t="s">
        <v>184</v>
      </c>
      <c r="AE28" s="501"/>
    </row>
    <row r="29" spans="2:42" ht="18" customHeight="1">
      <c r="R29" s="187"/>
      <c r="S29" s="187"/>
      <c r="T29" s="187"/>
      <c r="U29" s="187"/>
      <c r="V29" s="187"/>
      <c r="W29" s="187"/>
      <c r="X29" s="187"/>
      <c r="Y29" s="187"/>
      <c r="Z29" s="187"/>
      <c r="AA29" s="187"/>
      <c r="AB29" s="187"/>
      <c r="AC29" s="187"/>
      <c r="AD29" s="187"/>
      <c r="AE29" s="187"/>
    </row>
    <row r="30" spans="2:42">
      <c r="S30" s="203"/>
      <c r="T30" s="203"/>
      <c r="U30" s="203"/>
      <c r="V30" s="203"/>
      <c r="W30" s="203"/>
      <c r="X30" s="203"/>
      <c r="Y30" s="186" t="s">
        <v>185</v>
      </c>
      <c r="Z30" s="203" t="s">
        <v>161</v>
      </c>
      <c r="AA30" s="502" t="str">
        <f>V7</f>
        <v>ねりっこ学童クラブA</v>
      </c>
      <c r="AB30" s="502"/>
      <c r="AC30" s="502"/>
      <c r="AD30" s="502"/>
      <c r="AE30" s="502"/>
      <c r="AF30" s="502"/>
      <c r="AG30" s="502"/>
    </row>
    <row r="31" spans="2:42" ht="18" customHeight="1">
      <c r="R31" s="186"/>
      <c r="S31" s="186"/>
      <c r="T31" s="186"/>
      <c r="U31" s="186"/>
      <c r="V31" s="186"/>
      <c r="W31" s="186"/>
      <c r="X31" s="186"/>
      <c r="Y31" s="186"/>
      <c r="Z31" s="203"/>
      <c r="AA31" s="188"/>
      <c r="AB31" s="188"/>
      <c r="AC31" s="188"/>
      <c r="AD31" s="188"/>
      <c r="AE31" s="188"/>
      <c r="AF31" s="188"/>
      <c r="AG31" s="188"/>
    </row>
    <row r="32" spans="2:42" ht="18" customHeight="1">
      <c r="R32" s="503" t="s">
        <v>186</v>
      </c>
      <c r="S32" s="503"/>
      <c r="T32" s="503"/>
      <c r="U32" s="503"/>
      <c r="V32" s="503"/>
      <c r="W32" s="503"/>
      <c r="X32" s="503"/>
      <c r="Y32" s="503"/>
      <c r="Z32" s="185" t="s">
        <v>161</v>
      </c>
      <c r="AA32" s="504"/>
      <c r="AB32" s="504"/>
      <c r="AC32" s="504"/>
      <c r="AD32" s="504"/>
      <c r="AE32" s="504"/>
      <c r="AF32" s="504"/>
      <c r="AG32" s="504"/>
    </row>
    <row r="34" spans="2:36" ht="18" customHeight="1"/>
    <row r="36" spans="2:36" s="183" customFormat="1" ht="18" customHeight="1">
      <c r="B36" s="185"/>
      <c r="C36" s="185"/>
      <c r="D36" s="185"/>
      <c r="E36" s="185"/>
      <c r="F36" s="185"/>
      <c r="G36" s="185"/>
      <c r="H36" s="185"/>
      <c r="I36" s="185"/>
      <c r="J36" s="185"/>
      <c r="K36" s="185"/>
      <c r="L36" s="185"/>
      <c r="M36" s="185"/>
      <c r="N36" s="185"/>
      <c r="O36" s="185"/>
      <c r="P36" s="185"/>
      <c r="Q36" s="185"/>
      <c r="R36" s="185"/>
      <c r="S36" s="185"/>
      <c r="T36" s="185"/>
      <c r="U36" s="185"/>
      <c r="V36" s="185"/>
      <c r="W36" s="185"/>
      <c r="X36" s="185"/>
      <c r="Y36" s="185"/>
      <c r="Z36" s="185"/>
      <c r="AA36" s="185"/>
      <c r="AB36" s="185"/>
      <c r="AC36" s="185"/>
      <c r="AD36" s="185"/>
      <c r="AE36" s="185"/>
      <c r="AF36" s="185"/>
      <c r="AG36" s="185"/>
    </row>
    <row r="37" spans="2:36" ht="13" customHeight="1"/>
    <row r="38" spans="2:36" ht="18" customHeight="1"/>
    <row r="39" spans="2:36" ht="13" customHeight="1"/>
    <row r="40" spans="2:36" ht="18" customHeight="1"/>
    <row r="41" spans="2:36" ht="9" customHeight="1">
      <c r="AE41" s="204"/>
      <c r="AF41" s="204"/>
      <c r="AG41" s="204"/>
      <c r="AH41" s="204"/>
      <c r="AI41" s="204"/>
      <c r="AJ41" s="204"/>
    </row>
    <row r="42" spans="2:36" ht="18" customHeight="1">
      <c r="AE42" s="204"/>
      <c r="AF42" s="204"/>
      <c r="AG42" s="204"/>
      <c r="AH42" s="205"/>
      <c r="AI42" s="204"/>
      <c r="AJ42" s="204"/>
    </row>
    <row r="43" spans="2:36" ht="9" customHeight="1">
      <c r="AE43" s="204"/>
      <c r="AF43" s="204"/>
      <c r="AG43" s="204"/>
      <c r="AH43" s="202"/>
      <c r="AI43" s="204"/>
      <c r="AJ43" s="204"/>
    </row>
    <row r="44" spans="2:36" ht="18" customHeight="1">
      <c r="AE44" s="204"/>
      <c r="AF44" s="204"/>
      <c r="AG44" s="204"/>
      <c r="AH44" s="202"/>
      <c r="AI44" s="204"/>
      <c r="AJ44" s="204"/>
    </row>
    <row r="45" spans="2:36" ht="18" customHeight="1">
      <c r="AE45" s="204"/>
      <c r="AF45" s="204"/>
      <c r="AG45" s="204"/>
      <c r="AH45" s="204"/>
      <c r="AI45" s="204"/>
      <c r="AJ45" s="204"/>
    </row>
    <row r="46" spans="2:36" ht="18" customHeight="1"/>
    <row r="47" spans="2:36" ht="18" customHeight="1"/>
    <row r="48" spans="2:3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sheetData>
  <sheetProtection sheet="1" objects="1" scenarios="1"/>
  <mergeCells count="38">
    <mergeCell ref="B3:AG3"/>
    <mergeCell ref="V5:AH5"/>
    <mergeCell ref="V7:AH7"/>
    <mergeCell ref="B10:Q10"/>
    <mergeCell ref="R10:S10"/>
    <mergeCell ref="V10:W10"/>
    <mergeCell ref="Y10:Z10"/>
    <mergeCell ref="AA10:AB10"/>
    <mergeCell ref="AE10:AF10"/>
    <mergeCell ref="B11:Q11"/>
    <mergeCell ref="R11:AD11"/>
    <mergeCell ref="AE11:AG11"/>
    <mergeCell ref="B14:AG14"/>
    <mergeCell ref="C15:Q15"/>
    <mergeCell ref="R15:AD15"/>
    <mergeCell ref="AE15:AG15"/>
    <mergeCell ref="AM15:AP15"/>
    <mergeCell ref="D16:Q17"/>
    <mergeCell ref="R16:AD16"/>
    <mergeCell ref="R17:AD17"/>
    <mergeCell ref="C18:Q19"/>
    <mergeCell ref="R18:AD19"/>
    <mergeCell ref="AE18:AG19"/>
    <mergeCell ref="AM18:AP18"/>
    <mergeCell ref="AD28:AE28"/>
    <mergeCell ref="AA30:AG30"/>
    <mergeCell ref="R32:Y32"/>
    <mergeCell ref="AA32:AG32"/>
    <mergeCell ref="B20:Q21"/>
    <mergeCell ref="R20:AG21"/>
    <mergeCell ref="B22:Q23"/>
    <mergeCell ref="R22:AG23"/>
    <mergeCell ref="R28:S28"/>
    <mergeCell ref="T28:U28"/>
    <mergeCell ref="V28:W28"/>
    <mergeCell ref="X28:Y28"/>
    <mergeCell ref="Z28:AA28"/>
    <mergeCell ref="AB28:AC28"/>
  </mergeCells>
  <phoneticPr fontId="6"/>
  <dataValidations count="2">
    <dataValidation type="list" allowBlank="1" showInputMessage="1" showErrorMessage="1" sqref="R22:AG24" xr:uid="{00000000-0002-0000-0E00-000000000000}">
      <formula1>"継続する,継続しない"</formula1>
    </dataValidation>
    <dataValidation type="list" allowBlank="1" showInputMessage="1" showErrorMessage="1" sqref="R20:AG21" xr:uid="{00000000-0002-0000-0E00-000001000000}">
      <formula1>"周知している,周知していない"</formula1>
    </dataValidation>
  </dataValidations>
  <printOptions horizontalCentered="1"/>
  <pageMargins left="0.23622047244094491" right="0.23622047244094491" top="0.43307086614173229" bottom="0.43307086614173229" header="0.31496062992125984" footer="0.31496062992125984"/>
  <pageSetup paperSize="9" scale="88" orientation="portrait"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3"/>
  </sheetPr>
  <dimension ref="B1:U1845"/>
  <sheetViews>
    <sheetView view="pageBreakPreview" zoomScale="70" zoomScaleNormal="100" zoomScaleSheetLayoutView="70" workbookViewId="0">
      <selection activeCell="W20" sqref="W20"/>
    </sheetView>
  </sheetViews>
  <sheetFormatPr defaultColWidth="9.09765625" defaultRowHeight="13"/>
  <cols>
    <col min="1" max="1" width="2.3984375" style="206" customWidth="1"/>
    <col min="2" max="2" width="5.8984375" style="206" customWidth="1"/>
    <col min="3" max="4" width="4.09765625" style="206" customWidth="1"/>
    <col min="5" max="5" width="14.3984375" style="206" customWidth="1"/>
    <col min="6" max="7" width="17.8984375" style="206" customWidth="1"/>
    <col min="8" max="8" width="15.59765625" style="206" customWidth="1"/>
    <col min="9" max="9" width="10.69921875" style="206" customWidth="1"/>
    <col min="10" max="10" width="13.59765625" style="206" customWidth="1"/>
    <col min="11" max="11" width="17.8984375" style="206" customWidth="1"/>
    <col min="12" max="12" width="15.3984375" style="206" bestFit="1" customWidth="1"/>
    <col min="13" max="13" width="12.3984375" style="206" customWidth="1"/>
    <col min="14" max="14" width="15.59765625" style="206" customWidth="1"/>
    <col min="15" max="15" width="14.8984375" style="206" customWidth="1"/>
    <col min="16" max="16" width="17.8984375" style="206" customWidth="1"/>
    <col min="17" max="17" width="15.69921875" style="206" customWidth="1"/>
    <col min="18" max="18" width="16.59765625" style="206" customWidth="1"/>
    <col min="19" max="21" width="17.8984375" style="206" customWidth="1"/>
    <col min="22" max="22" width="2.3984375" style="206" customWidth="1"/>
    <col min="23" max="28" width="4.09765625" style="206" customWidth="1"/>
    <col min="29" max="30" width="11.09765625" style="206" customWidth="1"/>
    <col min="31" max="178" width="4.09765625" style="206" customWidth="1"/>
    <col min="179" max="792" width="3" style="206" customWidth="1"/>
    <col min="793" max="16384" width="9.09765625" style="206"/>
  </cols>
  <sheetData>
    <row r="1" spans="2:21" ht="18" customHeight="1">
      <c r="B1" s="189" t="s">
        <v>187</v>
      </c>
    </row>
    <row r="2" spans="2:21" ht="18" customHeight="1"/>
    <row r="3" spans="2:21" ht="27" customHeight="1">
      <c r="B3" s="571" t="s">
        <v>188</v>
      </c>
      <c r="C3" s="571"/>
      <c r="D3" s="571"/>
      <c r="E3" s="571"/>
      <c r="F3" s="571"/>
      <c r="G3" s="571"/>
      <c r="H3" s="571"/>
      <c r="I3" s="571"/>
      <c r="J3" s="571"/>
      <c r="K3" s="571"/>
      <c r="L3" s="571"/>
      <c r="M3" s="571"/>
      <c r="N3" s="571"/>
      <c r="O3" s="571"/>
      <c r="P3" s="571"/>
      <c r="Q3" s="571"/>
      <c r="R3" s="571"/>
      <c r="S3" s="571"/>
      <c r="T3" s="571"/>
      <c r="U3" s="207"/>
    </row>
    <row r="4" spans="2:21" ht="18" customHeight="1" thickBot="1"/>
    <row r="5" spans="2:21" ht="18" customHeight="1" thickBot="1">
      <c r="R5" s="208" t="s">
        <v>162</v>
      </c>
      <c r="S5" s="572" t="str">
        <f>処遇改善計画書A!V7</f>
        <v>ねりっこ学童クラブA</v>
      </c>
      <c r="T5" s="573"/>
    </row>
    <row r="6" spans="2:21" ht="18" customHeight="1" thickBot="1">
      <c r="B6" s="206" t="s">
        <v>249</v>
      </c>
    </row>
    <row r="7" spans="2:21" ht="27" customHeight="1">
      <c r="B7" s="561" t="s">
        <v>189</v>
      </c>
      <c r="C7" s="574" t="s">
        <v>190</v>
      </c>
      <c r="D7" s="575"/>
      <c r="E7" s="576"/>
      <c r="F7" s="558" t="s">
        <v>191</v>
      </c>
      <c r="G7" s="558" t="s">
        <v>192</v>
      </c>
      <c r="H7" s="565" t="s">
        <v>193</v>
      </c>
      <c r="I7" s="565" t="s">
        <v>194</v>
      </c>
      <c r="J7" s="580" t="s">
        <v>195</v>
      </c>
      <c r="K7" s="575"/>
      <c r="L7" s="581"/>
      <c r="M7" s="558" t="s">
        <v>196</v>
      </c>
      <c r="N7" s="558" t="s">
        <v>197</v>
      </c>
      <c r="O7" s="209" t="s">
        <v>198</v>
      </c>
      <c r="P7" s="210"/>
      <c r="Q7" s="211"/>
      <c r="R7" s="558" t="s">
        <v>199</v>
      </c>
      <c r="S7" s="558" t="s">
        <v>200</v>
      </c>
      <c r="T7" s="561" t="s">
        <v>201</v>
      </c>
    </row>
    <row r="8" spans="2:21" ht="39.5" thickBot="1">
      <c r="B8" s="559"/>
      <c r="C8" s="577"/>
      <c r="D8" s="578"/>
      <c r="E8" s="579"/>
      <c r="F8" s="560"/>
      <c r="G8" s="560"/>
      <c r="H8" s="567"/>
      <c r="I8" s="567"/>
      <c r="J8" s="212" t="s">
        <v>202</v>
      </c>
      <c r="K8" s="213" t="s">
        <v>203</v>
      </c>
      <c r="L8" s="214" t="s">
        <v>204</v>
      </c>
      <c r="M8" s="560"/>
      <c r="N8" s="559"/>
      <c r="O8" s="215"/>
      <c r="P8" s="216" t="s">
        <v>205</v>
      </c>
      <c r="Q8" s="217" t="s">
        <v>206</v>
      </c>
      <c r="R8" s="560"/>
      <c r="S8" s="560"/>
      <c r="T8" s="559"/>
    </row>
    <row r="9" spans="2:21" ht="18" customHeight="1">
      <c r="B9" s="218"/>
      <c r="C9" s="562"/>
      <c r="D9" s="563"/>
      <c r="E9" s="564"/>
      <c r="F9" s="219"/>
      <c r="G9" s="219"/>
      <c r="H9" s="219"/>
      <c r="I9" s="220"/>
      <c r="J9" s="221"/>
      <c r="K9" s="311"/>
      <c r="L9" s="222"/>
      <c r="M9" s="223"/>
      <c r="N9" s="219"/>
      <c r="O9" s="224"/>
      <c r="P9" s="225"/>
      <c r="Q9" s="226"/>
      <c r="R9" s="565"/>
      <c r="S9" s="223"/>
      <c r="T9" s="219"/>
    </row>
    <row r="10" spans="2:21" ht="18" customHeight="1">
      <c r="B10" s="227">
        <v>1</v>
      </c>
      <c r="C10" s="568"/>
      <c r="D10" s="569"/>
      <c r="E10" s="570"/>
      <c r="F10" s="307"/>
      <c r="G10" s="307"/>
      <c r="H10" s="228">
        <v>11000</v>
      </c>
      <c r="I10" s="229" t="str">
        <f t="shared" ref="I10:I39" si="0">IF(G10="常勤職員",1,"")</f>
        <v/>
      </c>
      <c r="J10" s="309"/>
      <c r="K10" s="230">
        <f t="shared" ref="K10:K39" si="1">$K$9</f>
        <v>0</v>
      </c>
      <c r="L10" s="229" t="str">
        <f>IFERROR(ROUND(J10/K10,1),"")</f>
        <v/>
      </c>
      <c r="M10" s="312"/>
      <c r="N10" s="231" t="str">
        <f t="shared" ref="N10:N39" si="2">IFERROR(IF(G10="常勤職員",H10*I10*M10,H10*L10*M10),"")</f>
        <v/>
      </c>
      <c r="O10" s="316"/>
      <c r="P10" s="317"/>
      <c r="Q10" s="232">
        <f>O10-P10</f>
        <v>0</v>
      </c>
      <c r="R10" s="566"/>
      <c r="S10" s="233" t="str">
        <f>IFERROR(ROUND(O10/M10,0),"")</f>
        <v/>
      </c>
      <c r="T10" s="319"/>
    </row>
    <row r="11" spans="2:21" ht="18" customHeight="1">
      <c r="B11" s="234">
        <v>2</v>
      </c>
      <c r="C11" s="552"/>
      <c r="D11" s="553"/>
      <c r="E11" s="554"/>
      <c r="F11" s="307"/>
      <c r="G11" s="308"/>
      <c r="H11" s="228">
        <v>11000</v>
      </c>
      <c r="I11" s="235" t="str">
        <f t="shared" si="0"/>
        <v/>
      </c>
      <c r="J11" s="310"/>
      <c r="K11" s="236">
        <f t="shared" si="1"/>
        <v>0</v>
      </c>
      <c r="L11" s="235" t="str">
        <f t="shared" ref="L11:L39" si="3">IFERROR(ROUND(J11/K11,1),"")</f>
        <v/>
      </c>
      <c r="M11" s="313"/>
      <c r="N11" s="237" t="str">
        <f t="shared" si="2"/>
        <v/>
      </c>
      <c r="O11" s="314"/>
      <c r="P11" s="315"/>
      <c r="Q11" s="238">
        <f t="shared" ref="Q11:Q39" si="4">O11-P11</f>
        <v>0</v>
      </c>
      <c r="R11" s="566"/>
      <c r="S11" s="239" t="str">
        <f t="shared" ref="S11:S40" si="5">IFERROR(ROUND(O11/M11,0),"")</f>
        <v/>
      </c>
      <c r="T11" s="320"/>
    </row>
    <row r="12" spans="2:21" ht="18" customHeight="1">
      <c r="B12" s="234">
        <v>3</v>
      </c>
      <c r="C12" s="552"/>
      <c r="D12" s="553"/>
      <c r="E12" s="554"/>
      <c r="F12" s="307"/>
      <c r="G12" s="308"/>
      <c r="H12" s="228">
        <v>11000</v>
      </c>
      <c r="I12" s="235" t="str">
        <f t="shared" si="0"/>
        <v/>
      </c>
      <c r="J12" s="310"/>
      <c r="K12" s="236">
        <f t="shared" si="1"/>
        <v>0</v>
      </c>
      <c r="L12" s="235" t="str">
        <f t="shared" si="3"/>
        <v/>
      </c>
      <c r="M12" s="313"/>
      <c r="N12" s="237" t="str">
        <f t="shared" si="2"/>
        <v/>
      </c>
      <c r="O12" s="314"/>
      <c r="P12" s="315"/>
      <c r="Q12" s="238">
        <f t="shared" si="4"/>
        <v>0</v>
      </c>
      <c r="R12" s="566"/>
      <c r="S12" s="239" t="str">
        <f t="shared" si="5"/>
        <v/>
      </c>
      <c r="T12" s="320"/>
    </row>
    <row r="13" spans="2:21" ht="18" customHeight="1">
      <c r="B13" s="234">
        <v>4</v>
      </c>
      <c r="C13" s="552"/>
      <c r="D13" s="553"/>
      <c r="E13" s="554"/>
      <c r="F13" s="307"/>
      <c r="G13" s="308"/>
      <c r="H13" s="228">
        <v>11000</v>
      </c>
      <c r="I13" s="235" t="str">
        <f t="shared" si="0"/>
        <v/>
      </c>
      <c r="J13" s="310"/>
      <c r="K13" s="236">
        <f t="shared" si="1"/>
        <v>0</v>
      </c>
      <c r="L13" s="235" t="str">
        <f t="shared" si="3"/>
        <v/>
      </c>
      <c r="M13" s="313"/>
      <c r="N13" s="237" t="str">
        <f t="shared" si="2"/>
        <v/>
      </c>
      <c r="O13" s="314"/>
      <c r="P13" s="315"/>
      <c r="Q13" s="238">
        <f t="shared" si="4"/>
        <v>0</v>
      </c>
      <c r="R13" s="566"/>
      <c r="S13" s="239" t="str">
        <f t="shared" si="5"/>
        <v/>
      </c>
      <c r="T13" s="320"/>
    </row>
    <row r="14" spans="2:21" ht="18" customHeight="1">
      <c r="B14" s="234">
        <v>5</v>
      </c>
      <c r="C14" s="552"/>
      <c r="D14" s="553"/>
      <c r="E14" s="554"/>
      <c r="F14" s="307"/>
      <c r="G14" s="308"/>
      <c r="H14" s="228">
        <v>11000</v>
      </c>
      <c r="I14" s="235" t="str">
        <f t="shared" si="0"/>
        <v/>
      </c>
      <c r="J14" s="310"/>
      <c r="K14" s="236">
        <f t="shared" si="1"/>
        <v>0</v>
      </c>
      <c r="L14" s="235" t="str">
        <f t="shared" si="3"/>
        <v/>
      </c>
      <c r="M14" s="313"/>
      <c r="N14" s="237" t="str">
        <f t="shared" si="2"/>
        <v/>
      </c>
      <c r="O14" s="314"/>
      <c r="P14" s="315"/>
      <c r="Q14" s="238">
        <f t="shared" si="4"/>
        <v>0</v>
      </c>
      <c r="R14" s="566"/>
      <c r="S14" s="239" t="str">
        <f t="shared" si="5"/>
        <v/>
      </c>
      <c r="T14" s="320"/>
    </row>
    <row r="15" spans="2:21" ht="18" customHeight="1">
      <c r="B15" s="234">
        <v>6</v>
      </c>
      <c r="C15" s="552"/>
      <c r="D15" s="553"/>
      <c r="E15" s="554"/>
      <c r="F15" s="307"/>
      <c r="G15" s="308"/>
      <c r="H15" s="228">
        <v>11000</v>
      </c>
      <c r="I15" s="235" t="str">
        <f t="shared" si="0"/>
        <v/>
      </c>
      <c r="J15" s="310"/>
      <c r="K15" s="236">
        <f t="shared" si="1"/>
        <v>0</v>
      </c>
      <c r="L15" s="235" t="str">
        <f t="shared" si="3"/>
        <v/>
      </c>
      <c r="M15" s="313"/>
      <c r="N15" s="237" t="str">
        <f t="shared" si="2"/>
        <v/>
      </c>
      <c r="O15" s="314"/>
      <c r="P15" s="315"/>
      <c r="Q15" s="238">
        <f t="shared" si="4"/>
        <v>0</v>
      </c>
      <c r="R15" s="566"/>
      <c r="S15" s="239" t="str">
        <f t="shared" si="5"/>
        <v/>
      </c>
      <c r="T15" s="320"/>
    </row>
    <row r="16" spans="2:21" ht="18" customHeight="1">
      <c r="B16" s="234">
        <v>7</v>
      </c>
      <c r="C16" s="552"/>
      <c r="D16" s="553"/>
      <c r="E16" s="554"/>
      <c r="F16" s="307"/>
      <c r="G16" s="308"/>
      <c r="H16" s="228">
        <v>11000</v>
      </c>
      <c r="I16" s="235" t="str">
        <f t="shared" si="0"/>
        <v/>
      </c>
      <c r="J16" s="310"/>
      <c r="K16" s="236">
        <f t="shared" si="1"/>
        <v>0</v>
      </c>
      <c r="L16" s="235" t="str">
        <f t="shared" si="3"/>
        <v/>
      </c>
      <c r="M16" s="313"/>
      <c r="N16" s="237" t="str">
        <f t="shared" si="2"/>
        <v/>
      </c>
      <c r="O16" s="314"/>
      <c r="P16" s="315"/>
      <c r="Q16" s="238">
        <f t="shared" si="4"/>
        <v>0</v>
      </c>
      <c r="R16" s="566"/>
      <c r="S16" s="239" t="str">
        <f t="shared" si="5"/>
        <v/>
      </c>
      <c r="T16" s="320"/>
    </row>
    <row r="17" spans="2:20" ht="18" customHeight="1">
      <c r="B17" s="234">
        <v>8</v>
      </c>
      <c r="C17" s="552"/>
      <c r="D17" s="553"/>
      <c r="E17" s="554"/>
      <c r="F17" s="307"/>
      <c r="G17" s="308"/>
      <c r="H17" s="228">
        <v>11000</v>
      </c>
      <c r="I17" s="235" t="str">
        <f t="shared" si="0"/>
        <v/>
      </c>
      <c r="J17" s="310"/>
      <c r="K17" s="236">
        <f t="shared" si="1"/>
        <v>0</v>
      </c>
      <c r="L17" s="235" t="str">
        <f t="shared" si="3"/>
        <v/>
      </c>
      <c r="M17" s="313"/>
      <c r="N17" s="237" t="str">
        <f t="shared" si="2"/>
        <v/>
      </c>
      <c r="O17" s="314"/>
      <c r="P17" s="315"/>
      <c r="Q17" s="238">
        <f t="shared" si="4"/>
        <v>0</v>
      </c>
      <c r="R17" s="566"/>
      <c r="S17" s="239" t="str">
        <f t="shared" si="5"/>
        <v/>
      </c>
      <c r="T17" s="320"/>
    </row>
    <row r="18" spans="2:20" ht="18" customHeight="1">
      <c r="B18" s="234">
        <v>9</v>
      </c>
      <c r="C18" s="552"/>
      <c r="D18" s="553"/>
      <c r="E18" s="554"/>
      <c r="F18" s="307"/>
      <c r="G18" s="308"/>
      <c r="H18" s="228">
        <v>11000</v>
      </c>
      <c r="I18" s="235" t="str">
        <f t="shared" si="0"/>
        <v/>
      </c>
      <c r="J18" s="310"/>
      <c r="K18" s="236">
        <f t="shared" si="1"/>
        <v>0</v>
      </c>
      <c r="L18" s="235" t="str">
        <f t="shared" si="3"/>
        <v/>
      </c>
      <c r="M18" s="313"/>
      <c r="N18" s="237" t="str">
        <f t="shared" si="2"/>
        <v/>
      </c>
      <c r="O18" s="314"/>
      <c r="P18" s="315"/>
      <c r="Q18" s="238">
        <f t="shared" si="4"/>
        <v>0</v>
      </c>
      <c r="R18" s="566"/>
      <c r="S18" s="239" t="str">
        <f t="shared" si="5"/>
        <v/>
      </c>
      <c r="T18" s="320"/>
    </row>
    <row r="19" spans="2:20" ht="18" customHeight="1">
      <c r="B19" s="234">
        <v>10</v>
      </c>
      <c r="C19" s="552"/>
      <c r="D19" s="553"/>
      <c r="E19" s="554"/>
      <c r="F19" s="307"/>
      <c r="G19" s="308"/>
      <c r="H19" s="228">
        <v>11000</v>
      </c>
      <c r="I19" s="235" t="str">
        <f t="shared" si="0"/>
        <v/>
      </c>
      <c r="J19" s="310"/>
      <c r="K19" s="236">
        <f t="shared" si="1"/>
        <v>0</v>
      </c>
      <c r="L19" s="235" t="str">
        <f t="shared" si="3"/>
        <v/>
      </c>
      <c r="M19" s="313"/>
      <c r="N19" s="237" t="str">
        <f t="shared" si="2"/>
        <v/>
      </c>
      <c r="O19" s="314"/>
      <c r="P19" s="315"/>
      <c r="Q19" s="238">
        <f t="shared" si="4"/>
        <v>0</v>
      </c>
      <c r="R19" s="566"/>
      <c r="S19" s="239" t="str">
        <f>IFERROR(ROUND(O19/M19,0),"")</f>
        <v/>
      </c>
      <c r="T19" s="320"/>
    </row>
    <row r="20" spans="2:20" ht="18" customHeight="1">
      <c r="B20" s="234">
        <v>11</v>
      </c>
      <c r="C20" s="552"/>
      <c r="D20" s="553"/>
      <c r="E20" s="554"/>
      <c r="F20" s="307"/>
      <c r="G20" s="308"/>
      <c r="H20" s="228">
        <v>11000</v>
      </c>
      <c r="I20" s="235" t="str">
        <f t="shared" si="0"/>
        <v/>
      </c>
      <c r="J20" s="310"/>
      <c r="K20" s="236">
        <f t="shared" si="1"/>
        <v>0</v>
      </c>
      <c r="L20" s="235" t="str">
        <f t="shared" si="3"/>
        <v/>
      </c>
      <c r="M20" s="313"/>
      <c r="N20" s="237" t="str">
        <f t="shared" si="2"/>
        <v/>
      </c>
      <c r="O20" s="314"/>
      <c r="P20" s="315"/>
      <c r="Q20" s="238">
        <f t="shared" si="4"/>
        <v>0</v>
      </c>
      <c r="R20" s="566"/>
      <c r="S20" s="239" t="str">
        <f t="shared" si="5"/>
        <v/>
      </c>
      <c r="T20" s="320"/>
    </row>
    <row r="21" spans="2:20" ht="18" customHeight="1">
      <c r="B21" s="234">
        <v>12</v>
      </c>
      <c r="C21" s="552"/>
      <c r="D21" s="553"/>
      <c r="E21" s="554"/>
      <c r="F21" s="307"/>
      <c r="G21" s="308"/>
      <c r="H21" s="228">
        <v>11000</v>
      </c>
      <c r="I21" s="235" t="str">
        <f t="shared" si="0"/>
        <v/>
      </c>
      <c r="J21" s="310"/>
      <c r="K21" s="236">
        <f t="shared" si="1"/>
        <v>0</v>
      </c>
      <c r="L21" s="235" t="str">
        <f t="shared" si="3"/>
        <v/>
      </c>
      <c r="M21" s="313"/>
      <c r="N21" s="237" t="str">
        <f t="shared" si="2"/>
        <v/>
      </c>
      <c r="O21" s="314"/>
      <c r="P21" s="315"/>
      <c r="Q21" s="238">
        <f t="shared" si="4"/>
        <v>0</v>
      </c>
      <c r="R21" s="566"/>
      <c r="S21" s="239" t="str">
        <f t="shared" si="5"/>
        <v/>
      </c>
      <c r="T21" s="320"/>
    </row>
    <row r="22" spans="2:20" ht="18" customHeight="1">
      <c r="B22" s="234">
        <v>13</v>
      </c>
      <c r="C22" s="552"/>
      <c r="D22" s="553"/>
      <c r="E22" s="554"/>
      <c r="F22" s="307"/>
      <c r="G22" s="308"/>
      <c r="H22" s="228">
        <v>11000</v>
      </c>
      <c r="I22" s="235" t="str">
        <f t="shared" si="0"/>
        <v/>
      </c>
      <c r="J22" s="310"/>
      <c r="K22" s="236">
        <f t="shared" si="1"/>
        <v>0</v>
      </c>
      <c r="L22" s="235" t="str">
        <f t="shared" si="3"/>
        <v/>
      </c>
      <c r="M22" s="313"/>
      <c r="N22" s="237" t="str">
        <f t="shared" si="2"/>
        <v/>
      </c>
      <c r="O22" s="314"/>
      <c r="P22" s="315"/>
      <c r="Q22" s="238">
        <f t="shared" si="4"/>
        <v>0</v>
      </c>
      <c r="R22" s="566"/>
      <c r="S22" s="239" t="str">
        <f t="shared" si="5"/>
        <v/>
      </c>
      <c r="T22" s="320"/>
    </row>
    <row r="23" spans="2:20" ht="18" customHeight="1">
      <c r="B23" s="234">
        <v>14</v>
      </c>
      <c r="C23" s="552"/>
      <c r="D23" s="553"/>
      <c r="E23" s="554"/>
      <c r="F23" s="307"/>
      <c r="G23" s="308"/>
      <c r="H23" s="228">
        <v>11000</v>
      </c>
      <c r="I23" s="235" t="str">
        <f t="shared" si="0"/>
        <v/>
      </c>
      <c r="J23" s="310"/>
      <c r="K23" s="236">
        <f t="shared" si="1"/>
        <v>0</v>
      </c>
      <c r="L23" s="235" t="str">
        <f t="shared" si="3"/>
        <v/>
      </c>
      <c r="M23" s="313"/>
      <c r="N23" s="237" t="str">
        <f t="shared" si="2"/>
        <v/>
      </c>
      <c r="O23" s="314"/>
      <c r="P23" s="315"/>
      <c r="Q23" s="238">
        <f t="shared" si="4"/>
        <v>0</v>
      </c>
      <c r="R23" s="566"/>
      <c r="S23" s="239" t="str">
        <f t="shared" si="5"/>
        <v/>
      </c>
      <c r="T23" s="320"/>
    </row>
    <row r="24" spans="2:20" ht="18" customHeight="1">
      <c r="B24" s="234">
        <v>15</v>
      </c>
      <c r="C24" s="552"/>
      <c r="D24" s="553"/>
      <c r="E24" s="554"/>
      <c r="F24" s="307"/>
      <c r="G24" s="308"/>
      <c r="H24" s="228">
        <v>11000</v>
      </c>
      <c r="I24" s="235" t="str">
        <f t="shared" si="0"/>
        <v/>
      </c>
      <c r="J24" s="310"/>
      <c r="K24" s="236">
        <f t="shared" si="1"/>
        <v>0</v>
      </c>
      <c r="L24" s="235" t="str">
        <f t="shared" si="3"/>
        <v/>
      </c>
      <c r="M24" s="313"/>
      <c r="N24" s="237" t="str">
        <f t="shared" si="2"/>
        <v/>
      </c>
      <c r="O24" s="314"/>
      <c r="P24" s="315"/>
      <c r="Q24" s="238">
        <f t="shared" si="4"/>
        <v>0</v>
      </c>
      <c r="R24" s="566"/>
      <c r="S24" s="239" t="str">
        <f t="shared" si="5"/>
        <v/>
      </c>
      <c r="T24" s="320"/>
    </row>
    <row r="25" spans="2:20" ht="18" customHeight="1">
      <c r="B25" s="234">
        <v>16</v>
      </c>
      <c r="C25" s="552"/>
      <c r="D25" s="553"/>
      <c r="E25" s="554"/>
      <c r="F25" s="307"/>
      <c r="G25" s="308"/>
      <c r="H25" s="228">
        <v>11000</v>
      </c>
      <c r="I25" s="235" t="str">
        <f t="shared" si="0"/>
        <v/>
      </c>
      <c r="J25" s="310"/>
      <c r="K25" s="236">
        <f t="shared" si="1"/>
        <v>0</v>
      </c>
      <c r="L25" s="235" t="str">
        <f t="shared" si="3"/>
        <v/>
      </c>
      <c r="M25" s="313"/>
      <c r="N25" s="237" t="str">
        <f t="shared" si="2"/>
        <v/>
      </c>
      <c r="O25" s="314"/>
      <c r="P25" s="315"/>
      <c r="Q25" s="238">
        <f t="shared" si="4"/>
        <v>0</v>
      </c>
      <c r="R25" s="566"/>
      <c r="S25" s="239" t="str">
        <f t="shared" si="5"/>
        <v/>
      </c>
      <c r="T25" s="320"/>
    </row>
    <row r="26" spans="2:20" ht="18" customHeight="1">
      <c r="B26" s="234">
        <v>17</v>
      </c>
      <c r="C26" s="552"/>
      <c r="D26" s="553"/>
      <c r="E26" s="554"/>
      <c r="F26" s="307"/>
      <c r="G26" s="308"/>
      <c r="H26" s="228">
        <v>11000</v>
      </c>
      <c r="I26" s="235" t="str">
        <f t="shared" si="0"/>
        <v/>
      </c>
      <c r="J26" s="310"/>
      <c r="K26" s="236">
        <f t="shared" si="1"/>
        <v>0</v>
      </c>
      <c r="L26" s="235" t="str">
        <f t="shared" si="3"/>
        <v/>
      </c>
      <c r="M26" s="313"/>
      <c r="N26" s="237" t="str">
        <f t="shared" si="2"/>
        <v/>
      </c>
      <c r="O26" s="314"/>
      <c r="P26" s="315"/>
      <c r="Q26" s="238">
        <f t="shared" si="4"/>
        <v>0</v>
      </c>
      <c r="R26" s="566"/>
      <c r="S26" s="239" t="str">
        <f t="shared" si="5"/>
        <v/>
      </c>
      <c r="T26" s="320"/>
    </row>
    <row r="27" spans="2:20" ht="18" customHeight="1">
      <c r="B27" s="234">
        <v>18</v>
      </c>
      <c r="C27" s="552"/>
      <c r="D27" s="553"/>
      <c r="E27" s="554"/>
      <c r="F27" s="307"/>
      <c r="G27" s="308"/>
      <c r="H27" s="228">
        <v>11000</v>
      </c>
      <c r="I27" s="235" t="str">
        <f t="shared" si="0"/>
        <v/>
      </c>
      <c r="J27" s="310"/>
      <c r="K27" s="236">
        <f t="shared" si="1"/>
        <v>0</v>
      </c>
      <c r="L27" s="235" t="str">
        <f t="shared" si="3"/>
        <v/>
      </c>
      <c r="M27" s="313"/>
      <c r="N27" s="237" t="str">
        <f t="shared" si="2"/>
        <v/>
      </c>
      <c r="O27" s="314"/>
      <c r="P27" s="315"/>
      <c r="Q27" s="238">
        <f t="shared" si="4"/>
        <v>0</v>
      </c>
      <c r="R27" s="566"/>
      <c r="S27" s="239" t="str">
        <f t="shared" si="5"/>
        <v/>
      </c>
      <c r="T27" s="320"/>
    </row>
    <row r="28" spans="2:20" ht="18" customHeight="1">
      <c r="B28" s="234">
        <v>19</v>
      </c>
      <c r="C28" s="552"/>
      <c r="D28" s="553"/>
      <c r="E28" s="554"/>
      <c r="F28" s="307"/>
      <c r="G28" s="308"/>
      <c r="H28" s="228">
        <v>11000</v>
      </c>
      <c r="I28" s="235" t="str">
        <f t="shared" si="0"/>
        <v/>
      </c>
      <c r="J28" s="310"/>
      <c r="K28" s="236">
        <f t="shared" si="1"/>
        <v>0</v>
      </c>
      <c r="L28" s="235" t="str">
        <f t="shared" si="3"/>
        <v/>
      </c>
      <c r="M28" s="313"/>
      <c r="N28" s="237" t="str">
        <f t="shared" si="2"/>
        <v/>
      </c>
      <c r="O28" s="314"/>
      <c r="P28" s="315"/>
      <c r="Q28" s="238">
        <f t="shared" si="4"/>
        <v>0</v>
      </c>
      <c r="R28" s="566"/>
      <c r="S28" s="239" t="str">
        <f t="shared" si="5"/>
        <v/>
      </c>
      <c r="T28" s="320"/>
    </row>
    <row r="29" spans="2:20" ht="18" customHeight="1">
      <c r="B29" s="234">
        <v>20</v>
      </c>
      <c r="C29" s="552"/>
      <c r="D29" s="553"/>
      <c r="E29" s="554"/>
      <c r="F29" s="307"/>
      <c r="G29" s="308"/>
      <c r="H29" s="228">
        <v>11000</v>
      </c>
      <c r="I29" s="235" t="str">
        <f t="shared" si="0"/>
        <v/>
      </c>
      <c r="J29" s="310"/>
      <c r="K29" s="236">
        <f t="shared" si="1"/>
        <v>0</v>
      </c>
      <c r="L29" s="235" t="str">
        <f t="shared" si="3"/>
        <v/>
      </c>
      <c r="M29" s="313"/>
      <c r="N29" s="237" t="str">
        <f t="shared" si="2"/>
        <v/>
      </c>
      <c r="O29" s="314"/>
      <c r="P29" s="315"/>
      <c r="Q29" s="238">
        <f t="shared" si="4"/>
        <v>0</v>
      </c>
      <c r="R29" s="566"/>
      <c r="S29" s="239" t="str">
        <f t="shared" si="5"/>
        <v/>
      </c>
      <c r="T29" s="320"/>
    </row>
    <row r="30" spans="2:20" ht="18" customHeight="1">
      <c r="B30" s="234">
        <v>21</v>
      </c>
      <c r="C30" s="552"/>
      <c r="D30" s="553"/>
      <c r="E30" s="554"/>
      <c r="F30" s="307"/>
      <c r="G30" s="308"/>
      <c r="H30" s="228">
        <v>11000</v>
      </c>
      <c r="I30" s="235" t="str">
        <f t="shared" si="0"/>
        <v/>
      </c>
      <c r="J30" s="310"/>
      <c r="K30" s="236">
        <f t="shared" si="1"/>
        <v>0</v>
      </c>
      <c r="L30" s="235" t="str">
        <f t="shared" si="3"/>
        <v/>
      </c>
      <c r="M30" s="313"/>
      <c r="N30" s="237" t="str">
        <f t="shared" si="2"/>
        <v/>
      </c>
      <c r="O30" s="314"/>
      <c r="P30" s="315"/>
      <c r="Q30" s="238">
        <f t="shared" si="4"/>
        <v>0</v>
      </c>
      <c r="R30" s="566"/>
      <c r="S30" s="239" t="str">
        <f t="shared" si="5"/>
        <v/>
      </c>
      <c r="T30" s="320"/>
    </row>
    <row r="31" spans="2:20" ht="18" customHeight="1">
      <c r="B31" s="234">
        <v>22</v>
      </c>
      <c r="C31" s="552"/>
      <c r="D31" s="553"/>
      <c r="E31" s="554"/>
      <c r="F31" s="307"/>
      <c r="G31" s="308"/>
      <c r="H31" s="228">
        <v>11000</v>
      </c>
      <c r="I31" s="235" t="str">
        <f t="shared" si="0"/>
        <v/>
      </c>
      <c r="J31" s="310"/>
      <c r="K31" s="236">
        <f t="shared" si="1"/>
        <v>0</v>
      </c>
      <c r="L31" s="235" t="str">
        <f t="shared" si="3"/>
        <v/>
      </c>
      <c r="M31" s="313"/>
      <c r="N31" s="237" t="str">
        <f t="shared" si="2"/>
        <v/>
      </c>
      <c r="O31" s="314"/>
      <c r="P31" s="315"/>
      <c r="Q31" s="238">
        <f t="shared" si="4"/>
        <v>0</v>
      </c>
      <c r="R31" s="566"/>
      <c r="S31" s="239" t="str">
        <f t="shared" si="5"/>
        <v/>
      </c>
      <c r="T31" s="320"/>
    </row>
    <row r="32" spans="2:20" ht="18" customHeight="1">
      <c r="B32" s="234">
        <v>23</v>
      </c>
      <c r="C32" s="552"/>
      <c r="D32" s="553"/>
      <c r="E32" s="554"/>
      <c r="F32" s="307"/>
      <c r="G32" s="308"/>
      <c r="H32" s="228">
        <v>11000</v>
      </c>
      <c r="I32" s="235" t="str">
        <f t="shared" si="0"/>
        <v/>
      </c>
      <c r="J32" s="310"/>
      <c r="K32" s="236">
        <f t="shared" si="1"/>
        <v>0</v>
      </c>
      <c r="L32" s="235" t="str">
        <f t="shared" si="3"/>
        <v/>
      </c>
      <c r="M32" s="313"/>
      <c r="N32" s="237" t="str">
        <f t="shared" si="2"/>
        <v/>
      </c>
      <c r="O32" s="314"/>
      <c r="P32" s="315"/>
      <c r="Q32" s="238">
        <f t="shared" si="4"/>
        <v>0</v>
      </c>
      <c r="R32" s="566"/>
      <c r="S32" s="239" t="str">
        <f t="shared" si="5"/>
        <v/>
      </c>
      <c r="T32" s="320"/>
    </row>
    <row r="33" spans="2:20" ht="18" customHeight="1">
      <c r="B33" s="234">
        <v>24</v>
      </c>
      <c r="C33" s="552"/>
      <c r="D33" s="553"/>
      <c r="E33" s="554"/>
      <c r="F33" s="307"/>
      <c r="G33" s="308"/>
      <c r="H33" s="228">
        <v>11000</v>
      </c>
      <c r="I33" s="235" t="str">
        <f t="shared" si="0"/>
        <v/>
      </c>
      <c r="J33" s="310"/>
      <c r="K33" s="236">
        <f t="shared" si="1"/>
        <v>0</v>
      </c>
      <c r="L33" s="235" t="str">
        <f t="shared" si="3"/>
        <v/>
      </c>
      <c r="M33" s="313"/>
      <c r="N33" s="237" t="str">
        <f t="shared" si="2"/>
        <v/>
      </c>
      <c r="O33" s="314"/>
      <c r="P33" s="315"/>
      <c r="Q33" s="238">
        <f t="shared" si="4"/>
        <v>0</v>
      </c>
      <c r="R33" s="566"/>
      <c r="S33" s="239" t="str">
        <f t="shared" si="5"/>
        <v/>
      </c>
      <c r="T33" s="320"/>
    </row>
    <row r="34" spans="2:20" ht="18" customHeight="1">
      <c r="B34" s="234">
        <v>25</v>
      </c>
      <c r="C34" s="552"/>
      <c r="D34" s="553"/>
      <c r="E34" s="554"/>
      <c r="F34" s="307"/>
      <c r="G34" s="308"/>
      <c r="H34" s="228">
        <v>11000</v>
      </c>
      <c r="I34" s="235" t="str">
        <f t="shared" si="0"/>
        <v/>
      </c>
      <c r="J34" s="310"/>
      <c r="K34" s="236">
        <f t="shared" si="1"/>
        <v>0</v>
      </c>
      <c r="L34" s="235" t="str">
        <f t="shared" si="3"/>
        <v/>
      </c>
      <c r="M34" s="313"/>
      <c r="N34" s="237" t="str">
        <f t="shared" si="2"/>
        <v/>
      </c>
      <c r="O34" s="314"/>
      <c r="P34" s="315"/>
      <c r="Q34" s="238">
        <f t="shared" si="4"/>
        <v>0</v>
      </c>
      <c r="R34" s="566"/>
      <c r="S34" s="239" t="str">
        <f t="shared" si="5"/>
        <v/>
      </c>
      <c r="T34" s="320"/>
    </row>
    <row r="35" spans="2:20" ht="18" customHeight="1">
      <c r="B35" s="234">
        <v>26</v>
      </c>
      <c r="C35" s="552"/>
      <c r="D35" s="553"/>
      <c r="E35" s="554"/>
      <c r="F35" s="307"/>
      <c r="G35" s="308"/>
      <c r="H35" s="228">
        <v>11000</v>
      </c>
      <c r="I35" s="235" t="str">
        <f t="shared" si="0"/>
        <v/>
      </c>
      <c r="J35" s="310"/>
      <c r="K35" s="236">
        <f t="shared" si="1"/>
        <v>0</v>
      </c>
      <c r="L35" s="235" t="str">
        <f>IFERROR(ROUND(J35/K35,1),"")</f>
        <v/>
      </c>
      <c r="M35" s="313"/>
      <c r="N35" s="237" t="str">
        <f t="shared" si="2"/>
        <v/>
      </c>
      <c r="O35" s="314"/>
      <c r="P35" s="315"/>
      <c r="Q35" s="238">
        <f t="shared" si="4"/>
        <v>0</v>
      </c>
      <c r="R35" s="566"/>
      <c r="S35" s="239" t="str">
        <f t="shared" si="5"/>
        <v/>
      </c>
      <c r="T35" s="320"/>
    </row>
    <row r="36" spans="2:20" ht="18" customHeight="1">
      <c r="B36" s="234">
        <v>27</v>
      </c>
      <c r="C36" s="552"/>
      <c r="D36" s="553"/>
      <c r="E36" s="554"/>
      <c r="F36" s="307"/>
      <c r="G36" s="308"/>
      <c r="H36" s="228">
        <v>11000</v>
      </c>
      <c r="I36" s="235" t="str">
        <f t="shared" si="0"/>
        <v/>
      </c>
      <c r="J36" s="310"/>
      <c r="K36" s="236">
        <f t="shared" si="1"/>
        <v>0</v>
      </c>
      <c r="L36" s="235" t="str">
        <f t="shared" si="3"/>
        <v/>
      </c>
      <c r="M36" s="313"/>
      <c r="N36" s="237" t="str">
        <f t="shared" si="2"/>
        <v/>
      </c>
      <c r="O36" s="314"/>
      <c r="P36" s="315"/>
      <c r="Q36" s="238">
        <f t="shared" si="4"/>
        <v>0</v>
      </c>
      <c r="R36" s="566"/>
      <c r="S36" s="239" t="str">
        <f t="shared" si="5"/>
        <v/>
      </c>
      <c r="T36" s="320"/>
    </row>
    <row r="37" spans="2:20" ht="18" customHeight="1">
      <c r="B37" s="234">
        <v>28</v>
      </c>
      <c r="C37" s="552"/>
      <c r="D37" s="553"/>
      <c r="E37" s="554"/>
      <c r="F37" s="307"/>
      <c r="G37" s="308"/>
      <c r="H37" s="228">
        <v>11000</v>
      </c>
      <c r="I37" s="235" t="str">
        <f t="shared" si="0"/>
        <v/>
      </c>
      <c r="J37" s="310"/>
      <c r="K37" s="236">
        <f t="shared" si="1"/>
        <v>0</v>
      </c>
      <c r="L37" s="235" t="str">
        <f t="shared" si="3"/>
        <v/>
      </c>
      <c r="M37" s="313"/>
      <c r="N37" s="237" t="str">
        <f t="shared" si="2"/>
        <v/>
      </c>
      <c r="O37" s="314"/>
      <c r="P37" s="315"/>
      <c r="Q37" s="238">
        <f t="shared" si="4"/>
        <v>0</v>
      </c>
      <c r="R37" s="566"/>
      <c r="S37" s="239" t="str">
        <f t="shared" si="5"/>
        <v/>
      </c>
      <c r="T37" s="320"/>
    </row>
    <row r="38" spans="2:20" ht="18" customHeight="1">
      <c r="B38" s="234">
        <v>29</v>
      </c>
      <c r="C38" s="552"/>
      <c r="D38" s="553"/>
      <c r="E38" s="554"/>
      <c r="F38" s="307"/>
      <c r="G38" s="308"/>
      <c r="H38" s="228">
        <v>11000</v>
      </c>
      <c r="I38" s="235" t="str">
        <f t="shared" si="0"/>
        <v/>
      </c>
      <c r="J38" s="310"/>
      <c r="K38" s="236">
        <f t="shared" si="1"/>
        <v>0</v>
      </c>
      <c r="L38" s="235" t="str">
        <f t="shared" si="3"/>
        <v/>
      </c>
      <c r="M38" s="313"/>
      <c r="N38" s="237" t="str">
        <f t="shared" si="2"/>
        <v/>
      </c>
      <c r="O38" s="314"/>
      <c r="P38" s="315"/>
      <c r="Q38" s="238">
        <f t="shared" si="4"/>
        <v>0</v>
      </c>
      <c r="R38" s="566"/>
      <c r="S38" s="239" t="str">
        <f t="shared" si="5"/>
        <v/>
      </c>
      <c r="T38" s="320"/>
    </row>
    <row r="39" spans="2:20" ht="18" customHeight="1" thickBot="1">
      <c r="B39" s="234">
        <v>30</v>
      </c>
      <c r="C39" s="552"/>
      <c r="D39" s="553"/>
      <c r="E39" s="554"/>
      <c r="F39" s="307"/>
      <c r="G39" s="308"/>
      <c r="H39" s="228">
        <v>11000</v>
      </c>
      <c r="I39" s="235" t="str">
        <f t="shared" si="0"/>
        <v/>
      </c>
      <c r="J39" s="310"/>
      <c r="K39" s="236">
        <f t="shared" si="1"/>
        <v>0</v>
      </c>
      <c r="L39" s="235" t="str">
        <f t="shared" si="3"/>
        <v/>
      </c>
      <c r="M39" s="313"/>
      <c r="N39" s="237" t="str">
        <f t="shared" si="2"/>
        <v/>
      </c>
      <c r="O39" s="314"/>
      <c r="P39" s="315"/>
      <c r="Q39" s="238">
        <f t="shared" si="4"/>
        <v>0</v>
      </c>
      <c r="R39" s="567"/>
      <c r="S39" s="239" t="str">
        <f t="shared" si="5"/>
        <v/>
      </c>
      <c r="T39" s="320"/>
    </row>
    <row r="40" spans="2:20" ht="18" customHeight="1" thickBot="1">
      <c r="B40" s="555" t="s">
        <v>207</v>
      </c>
      <c r="C40" s="556"/>
      <c r="D40" s="556"/>
      <c r="E40" s="556"/>
      <c r="F40" s="556"/>
      <c r="G40" s="557"/>
      <c r="H40" s="240"/>
      <c r="I40" s="241">
        <f>SUM(I10:I39)</f>
        <v>0</v>
      </c>
      <c r="J40" s="242"/>
      <c r="K40" s="243"/>
      <c r="L40" s="244">
        <f>SUM(L10:L39)</f>
        <v>0</v>
      </c>
      <c r="M40" s="245">
        <f t="shared" ref="M40:Q40" si="6">SUM(M10:M39)</f>
        <v>0</v>
      </c>
      <c r="N40" s="246">
        <f t="shared" si="6"/>
        <v>0</v>
      </c>
      <c r="O40" s="246">
        <f t="shared" si="6"/>
        <v>0</v>
      </c>
      <c r="P40" s="247">
        <f t="shared" si="6"/>
        <v>0</v>
      </c>
      <c r="Q40" s="248">
        <f t="shared" si="6"/>
        <v>0</v>
      </c>
      <c r="R40" s="318"/>
      <c r="S40" s="249" t="str">
        <f t="shared" si="5"/>
        <v/>
      </c>
      <c r="T40" s="250"/>
    </row>
    <row r="41" spans="2:20" ht="18" customHeight="1">
      <c r="B41" s="206" t="s">
        <v>208</v>
      </c>
    </row>
    <row r="42" spans="2:20" ht="18" customHeight="1">
      <c r="B42" s="206" t="s">
        <v>209</v>
      </c>
    </row>
    <row r="43" spans="2:20" ht="18" customHeight="1">
      <c r="B43" s="251" t="s">
        <v>210</v>
      </c>
    </row>
    <row r="44" spans="2:20" ht="18" customHeight="1"/>
    <row r="45" spans="2:20" ht="18" customHeight="1"/>
    <row r="46" spans="2:20" ht="18" customHeight="1"/>
    <row r="47" spans="2:20" ht="18" customHeight="1"/>
    <row r="48" spans="2: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row r="1009" ht="18" customHeight="1"/>
    <row r="1010" ht="18" customHeight="1"/>
    <row r="1011" ht="18" customHeight="1"/>
    <row r="1012" ht="18" customHeight="1"/>
    <row r="1013" ht="18" customHeight="1"/>
    <row r="1014" ht="18" customHeight="1"/>
    <row r="1015" ht="18" customHeight="1"/>
    <row r="1016" ht="18" customHeight="1"/>
    <row r="1017" ht="18" customHeight="1"/>
    <row r="1018" ht="18" customHeight="1"/>
    <row r="1019" ht="18" customHeight="1"/>
    <row r="1020" ht="18" customHeight="1"/>
    <row r="1021" ht="18" customHeight="1"/>
    <row r="1022" ht="18" customHeight="1"/>
    <row r="1023" ht="18" customHeight="1"/>
    <row r="1024" ht="18" customHeight="1"/>
    <row r="1025" ht="18" customHeight="1"/>
    <row r="1026" ht="18" customHeight="1"/>
    <row r="1027" ht="18" customHeight="1"/>
    <row r="1028" ht="18" customHeight="1"/>
    <row r="1029" ht="18" customHeight="1"/>
    <row r="1030" ht="18" customHeight="1"/>
    <row r="1031" ht="18" customHeight="1"/>
    <row r="1032" ht="18" customHeight="1"/>
    <row r="1033" ht="18" customHeight="1"/>
    <row r="1034" ht="18" customHeight="1"/>
    <row r="1035" ht="18" customHeight="1"/>
    <row r="1036" ht="18" customHeight="1"/>
    <row r="1037" ht="18" customHeight="1"/>
    <row r="1038" ht="18" customHeight="1"/>
    <row r="1039" ht="18" customHeight="1"/>
    <row r="1040" ht="18" customHeight="1"/>
    <row r="1041" ht="18" customHeight="1"/>
    <row r="1042" ht="18" customHeight="1"/>
    <row r="1043" ht="18" customHeight="1"/>
    <row r="1044" ht="18" customHeight="1"/>
    <row r="1045" ht="18" customHeight="1"/>
    <row r="1046" ht="18" customHeight="1"/>
    <row r="1047" ht="18" customHeight="1"/>
    <row r="1048" ht="18" customHeight="1"/>
    <row r="1049" ht="18" customHeight="1"/>
    <row r="1050" ht="18" customHeight="1"/>
    <row r="1051" ht="18" customHeight="1"/>
    <row r="1052" ht="18" customHeight="1"/>
    <row r="1053" ht="18" customHeight="1"/>
    <row r="1054" ht="18" customHeight="1"/>
    <row r="1055" ht="18" customHeight="1"/>
    <row r="1056" ht="18" customHeight="1"/>
    <row r="1057" ht="18" customHeight="1"/>
    <row r="1058" ht="18" customHeight="1"/>
    <row r="1059" ht="18" customHeight="1"/>
    <row r="1060" ht="18" customHeight="1"/>
    <row r="1061" ht="18" customHeight="1"/>
    <row r="1062" ht="18" customHeight="1"/>
    <row r="1063" ht="18" customHeight="1"/>
    <row r="1064" ht="18" customHeight="1"/>
    <row r="1065" ht="18" customHeight="1"/>
    <row r="1066" ht="18" customHeight="1"/>
    <row r="1067" ht="18" customHeight="1"/>
    <row r="1068" ht="18" customHeight="1"/>
    <row r="1069" ht="18" customHeight="1"/>
    <row r="1070" ht="18" customHeight="1"/>
    <row r="1071" ht="18" customHeight="1"/>
    <row r="1072" ht="18" customHeight="1"/>
    <row r="1073" ht="18" customHeight="1"/>
    <row r="1074" ht="18" customHeight="1"/>
    <row r="1075" ht="18" customHeight="1"/>
    <row r="1076" ht="18" customHeight="1"/>
    <row r="1077" ht="18" customHeight="1"/>
    <row r="1078" ht="18" customHeight="1"/>
    <row r="1079" ht="18" customHeight="1"/>
    <row r="1080" ht="18" customHeight="1"/>
    <row r="1081" ht="18" customHeight="1"/>
    <row r="1082" ht="18" customHeight="1"/>
    <row r="1083" ht="18" customHeight="1"/>
    <row r="1084" ht="18" customHeight="1"/>
    <row r="1085" ht="18" customHeight="1"/>
    <row r="1086" ht="18" customHeight="1"/>
    <row r="1087" ht="18" customHeight="1"/>
    <row r="1088" ht="18" customHeight="1"/>
    <row r="1089" ht="18" customHeight="1"/>
    <row r="1090" ht="18" customHeight="1"/>
    <row r="1091" ht="18" customHeight="1"/>
    <row r="1092" ht="18" customHeight="1"/>
    <row r="1093" ht="18" customHeight="1"/>
    <row r="1094" ht="18" customHeight="1"/>
    <row r="1095" ht="18" customHeight="1"/>
    <row r="1096" ht="18" customHeight="1"/>
    <row r="1097" ht="18" customHeight="1"/>
    <row r="1098" ht="18" customHeight="1"/>
    <row r="1099" ht="18" customHeight="1"/>
    <row r="1100" ht="18" customHeight="1"/>
    <row r="1101" ht="18" customHeight="1"/>
    <row r="1102" ht="18" customHeight="1"/>
    <row r="1103" ht="18" customHeight="1"/>
    <row r="1104" ht="18" customHeight="1"/>
    <row r="1105" ht="18" customHeight="1"/>
    <row r="1106" ht="18" customHeight="1"/>
    <row r="1107" ht="18" customHeight="1"/>
    <row r="1108" ht="18" customHeight="1"/>
    <row r="1109" ht="18" customHeight="1"/>
    <row r="1110" ht="18" customHeight="1"/>
    <row r="1111" ht="18" customHeight="1"/>
    <row r="1112" ht="18" customHeight="1"/>
    <row r="1113" ht="18" customHeight="1"/>
    <row r="1114" ht="18" customHeight="1"/>
    <row r="1115" ht="18" customHeight="1"/>
    <row r="1116" ht="18" customHeight="1"/>
    <row r="1117" ht="18" customHeight="1"/>
    <row r="1118" ht="18" customHeight="1"/>
    <row r="1119" ht="18" customHeight="1"/>
    <row r="1120" ht="18" customHeight="1"/>
    <row r="1121" ht="18" customHeight="1"/>
    <row r="1122" ht="18" customHeight="1"/>
    <row r="1123" ht="18" customHeight="1"/>
    <row r="1124" ht="18" customHeight="1"/>
    <row r="1125" ht="18" customHeight="1"/>
    <row r="1126" ht="18" customHeight="1"/>
    <row r="1127" ht="18" customHeight="1"/>
    <row r="1128" ht="18" customHeight="1"/>
    <row r="1129" ht="18" customHeight="1"/>
    <row r="1130" ht="18" customHeight="1"/>
    <row r="1131" ht="18" customHeight="1"/>
    <row r="1132" ht="18" customHeight="1"/>
    <row r="1133" ht="18" customHeight="1"/>
    <row r="1134" ht="18" customHeight="1"/>
    <row r="1135" ht="18" customHeight="1"/>
    <row r="1136" ht="18" customHeight="1"/>
    <row r="1137" ht="18" customHeight="1"/>
    <row r="1138" ht="18" customHeight="1"/>
    <row r="1139" ht="18" customHeight="1"/>
    <row r="1140" ht="18" customHeight="1"/>
    <row r="1141" ht="18" customHeight="1"/>
    <row r="1142" ht="18" customHeight="1"/>
    <row r="1143" ht="18" customHeight="1"/>
    <row r="1144" ht="18" customHeight="1"/>
    <row r="1145" ht="18" customHeight="1"/>
    <row r="1146" ht="18" customHeight="1"/>
    <row r="1147" ht="18" customHeight="1"/>
    <row r="1148" ht="18" customHeight="1"/>
    <row r="1149" ht="18" customHeight="1"/>
    <row r="1150" ht="18" customHeight="1"/>
    <row r="1151" ht="18" customHeight="1"/>
    <row r="1152" ht="18" customHeight="1"/>
    <row r="1153" ht="18" customHeight="1"/>
    <row r="1154" ht="18" customHeight="1"/>
    <row r="1155" ht="18" customHeight="1"/>
    <row r="1156" ht="18" customHeight="1"/>
    <row r="1157" ht="18" customHeight="1"/>
    <row r="1158" ht="18" customHeight="1"/>
    <row r="1159" ht="18" customHeight="1"/>
    <row r="1160" ht="18" customHeight="1"/>
    <row r="1161" ht="18" customHeight="1"/>
    <row r="1162" ht="18" customHeight="1"/>
    <row r="1163" ht="18" customHeight="1"/>
    <row r="1164" ht="18" customHeight="1"/>
    <row r="1165" ht="18" customHeight="1"/>
    <row r="1166" ht="18" customHeight="1"/>
    <row r="1167" ht="18" customHeight="1"/>
    <row r="1168" ht="18" customHeight="1"/>
    <row r="1169" ht="18" customHeight="1"/>
    <row r="1170" ht="18" customHeight="1"/>
    <row r="1171" ht="18" customHeight="1"/>
    <row r="1172" ht="18" customHeight="1"/>
    <row r="1173" ht="18" customHeight="1"/>
    <row r="1174" ht="18" customHeight="1"/>
    <row r="1175" ht="18" customHeight="1"/>
    <row r="1176" ht="18" customHeight="1"/>
    <row r="1177" ht="18" customHeight="1"/>
    <row r="1178" ht="18" customHeight="1"/>
    <row r="1179" ht="18" customHeight="1"/>
    <row r="1180" ht="18" customHeight="1"/>
    <row r="1181" ht="18" customHeight="1"/>
    <row r="1182" ht="18" customHeight="1"/>
    <row r="1183" ht="18" customHeight="1"/>
    <row r="1184" ht="18" customHeight="1"/>
    <row r="1185" ht="18" customHeight="1"/>
    <row r="1186" ht="18" customHeight="1"/>
    <row r="1187" ht="18" customHeight="1"/>
    <row r="1188" ht="18" customHeight="1"/>
    <row r="1189" ht="18" customHeight="1"/>
    <row r="1190" ht="18" customHeight="1"/>
    <row r="1191" ht="18" customHeight="1"/>
    <row r="1192" ht="18" customHeight="1"/>
    <row r="1193" ht="18" customHeight="1"/>
    <row r="1194" ht="18" customHeight="1"/>
    <row r="1195" ht="18" customHeight="1"/>
    <row r="1196" ht="18" customHeight="1"/>
    <row r="1197" ht="18" customHeight="1"/>
    <row r="1198" ht="18" customHeight="1"/>
    <row r="1199" ht="18" customHeight="1"/>
    <row r="1200" ht="18" customHeight="1"/>
    <row r="1201" ht="18" customHeight="1"/>
    <row r="1202" ht="18" customHeight="1"/>
    <row r="1203" ht="18" customHeight="1"/>
    <row r="1204" ht="18" customHeight="1"/>
    <row r="1205" ht="18" customHeight="1"/>
    <row r="1206" ht="18" customHeight="1"/>
    <row r="1207" ht="18" customHeight="1"/>
    <row r="1208" ht="18" customHeight="1"/>
    <row r="1209" ht="18" customHeight="1"/>
    <row r="1210" ht="18" customHeight="1"/>
    <row r="1211" ht="18" customHeight="1"/>
    <row r="1212" ht="18" customHeight="1"/>
    <row r="1213" ht="18" customHeight="1"/>
    <row r="1214" ht="18" customHeight="1"/>
    <row r="1215" ht="18" customHeight="1"/>
    <row r="1216" ht="18" customHeight="1"/>
    <row r="1217" ht="18" customHeight="1"/>
    <row r="1218" ht="18" customHeight="1"/>
    <row r="1219" ht="18" customHeight="1"/>
    <row r="1220" ht="18" customHeight="1"/>
    <row r="1221" ht="18" customHeight="1"/>
    <row r="1222" ht="18" customHeight="1"/>
    <row r="1223" ht="18" customHeight="1"/>
    <row r="1224" ht="18" customHeight="1"/>
    <row r="1225" ht="18" customHeight="1"/>
    <row r="1226" ht="18" customHeight="1"/>
    <row r="1227" ht="18" customHeight="1"/>
    <row r="1228" ht="18" customHeight="1"/>
    <row r="1229" ht="18" customHeight="1"/>
    <row r="1230" ht="18" customHeight="1"/>
    <row r="1231" ht="18" customHeight="1"/>
    <row r="1232" ht="18" customHeight="1"/>
    <row r="1233" ht="18" customHeight="1"/>
    <row r="1234" ht="18" customHeight="1"/>
    <row r="1235" ht="18" customHeight="1"/>
    <row r="1236" ht="18" customHeight="1"/>
    <row r="1237" ht="18" customHeight="1"/>
    <row r="1238" ht="18" customHeight="1"/>
    <row r="1239" ht="18" customHeight="1"/>
    <row r="1240" ht="18" customHeight="1"/>
    <row r="1241" ht="18" customHeight="1"/>
    <row r="1242" ht="18" customHeight="1"/>
    <row r="1243" ht="18" customHeight="1"/>
    <row r="1244" ht="18" customHeight="1"/>
    <row r="1245" ht="18" customHeight="1"/>
    <row r="1246" ht="18" customHeight="1"/>
    <row r="1247" ht="18" customHeight="1"/>
    <row r="1248" ht="18" customHeight="1"/>
    <row r="1249" ht="18" customHeight="1"/>
    <row r="1250" ht="18" customHeight="1"/>
    <row r="1251" ht="18" customHeight="1"/>
    <row r="1252" ht="18" customHeight="1"/>
    <row r="1253" ht="18" customHeight="1"/>
    <row r="1254" ht="18" customHeight="1"/>
    <row r="1255" ht="18" customHeight="1"/>
    <row r="1256" ht="18" customHeight="1"/>
    <row r="1257" ht="18" customHeight="1"/>
    <row r="1258" ht="18" customHeight="1"/>
    <row r="1259" ht="18" customHeight="1"/>
    <row r="1260" ht="18" customHeight="1"/>
    <row r="1261" ht="18" customHeight="1"/>
    <row r="1262" ht="18" customHeight="1"/>
    <row r="1263" ht="18" customHeight="1"/>
    <row r="1264" ht="18" customHeight="1"/>
    <row r="1265" ht="18" customHeight="1"/>
    <row r="1266" ht="18" customHeight="1"/>
    <row r="1267" ht="18" customHeight="1"/>
    <row r="1268" ht="18" customHeight="1"/>
    <row r="1269" ht="18" customHeight="1"/>
    <row r="1270" ht="18" customHeight="1"/>
    <row r="1271" ht="18" customHeight="1"/>
    <row r="1272" ht="18" customHeight="1"/>
    <row r="1273" ht="18" customHeight="1"/>
    <row r="1274" ht="18" customHeight="1"/>
    <row r="1275" ht="18" customHeight="1"/>
    <row r="1276" ht="18" customHeight="1"/>
    <row r="1277" ht="18" customHeight="1"/>
    <row r="1278" ht="18" customHeight="1"/>
    <row r="1279" ht="18" customHeight="1"/>
    <row r="1280" ht="18" customHeight="1"/>
    <row r="1281" ht="18" customHeight="1"/>
    <row r="1282" ht="18" customHeight="1"/>
    <row r="1283" ht="18" customHeight="1"/>
    <row r="1284" ht="18" customHeight="1"/>
    <row r="1285" ht="18" customHeight="1"/>
    <row r="1286" ht="18" customHeight="1"/>
    <row r="1287" ht="18" customHeight="1"/>
    <row r="1288" ht="18" customHeight="1"/>
    <row r="1289" ht="18" customHeight="1"/>
    <row r="1290" ht="18" customHeight="1"/>
    <row r="1291" ht="18" customHeight="1"/>
    <row r="1292" ht="18" customHeight="1"/>
    <row r="1293" ht="18" customHeight="1"/>
    <row r="1294" ht="18" customHeight="1"/>
    <row r="1295" ht="18" customHeight="1"/>
    <row r="1296" ht="18" customHeight="1"/>
    <row r="1297" ht="18" customHeight="1"/>
    <row r="1298" ht="18" customHeight="1"/>
    <row r="1299" ht="18" customHeight="1"/>
    <row r="1300" ht="18" customHeight="1"/>
    <row r="1301" ht="18" customHeight="1"/>
    <row r="1302" ht="18" customHeight="1"/>
    <row r="1303" ht="18" customHeight="1"/>
    <row r="1304" ht="18" customHeight="1"/>
    <row r="1305" ht="18" customHeight="1"/>
    <row r="1306" ht="18" customHeight="1"/>
    <row r="1307" ht="18" customHeight="1"/>
    <row r="1308" ht="18" customHeight="1"/>
    <row r="1309" ht="18" customHeight="1"/>
    <row r="1310" ht="18" customHeight="1"/>
    <row r="1311" ht="18" customHeight="1"/>
    <row r="1312" ht="18" customHeight="1"/>
    <row r="1313" ht="18" customHeight="1"/>
    <row r="1314" ht="18" customHeight="1"/>
    <row r="1315" ht="18" customHeight="1"/>
    <row r="1316" ht="18" customHeight="1"/>
    <row r="1317" ht="18" customHeight="1"/>
    <row r="1318" ht="18" customHeight="1"/>
    <row r="1319" ht="18" customHeight="1"/>
    <row r="1320" ht="18" customHeight="1"/>
    <row r="1321" ht="18" customHeight="1"/>
    <row r="1322" ht="18" customHeight="1"/>
    <row r="1323" ht="18" customHeight="1"/>
    <row r="1324" ht="18" customHeight="1"/>
    <row r="1325" ht="18" customHeight="1"/>
    <row r="1326" ht="18" customHeight="1"/>
    <row r="1327" ht="18" customHeight="1"/>
    <row r="1328" ht="18" customHeight="1"/>
    <row r="1329" ht="18" customHeight="1"/>
    <row r="1330" ht="18" customHeight="1"/>
    <row r="1331" ht="18" customHeight="1"/>
    <row r="1332" ht="18" customHeight="1"/>
    <row r="1333" ht="18" customHeight="1"/>
    <row r="1334" ht="18" customHeight="1"/>
    <row r="1335" ht="18" customHeight="1"/>
    <row r="1336" ht="18" customHeight="1"/>
    <row r="1337" ht="18" customHeight="1"/>
    <row r="1338" ht="18" customHeight="1"/>
    <row r="1339" ht="18" customHeight="1"/>
    <row r="1340" ht="18" customHeight="1"/>
    <row r="1341" ht="18" customHeight="1"/>
    <row r="1342" ht="18" customHeight="1"/>
    <row r="1343" ht="18" customHeight="1"/>
    <row r="1344" ht="18" customHeight="1"/>
    <row r="1345" ht="18" customHeight="1"/>
    <row r="1346" ht="18" customHeight="1"/>
    <row r="1347" ht="18" customHeight="1"/>
    <row r="1348" ht="18" customHeight="1"/>
    <row r="1349" ht="18" customHeight="1"/>
    <row r="1350" ht="18" customHeight="1"/>
    <row r="1351" ht="18" customHeight="1"/>
    <row r="1352" ht="18" customHeight="1"/>
    <row r="1353" ht="18" customHeight="1"/>
    <row r="1354" ht="18" customHeight="1"/>
    <row r="1355" ht="18" customHeight="1"/>
    <row r="1356" ht="18" customHeight="1"/>
    <row r="1357" ht="18" customHeight="1"/>
    <row r="1358" ht="18" customHeight="1"/>
    <row r="1359" ht="18" customHeight="1"/>
    <row r="1360" ht="18" customHeight="1"/>
    <row r="1361" ht="18" customHeight="1"/>
    <row r="1362" ht="18" customHeight="1"/>
    <row r="1363" ht="18" customHeight="1"/>
    <row r="1364" ht="18" customHeight="1"/>
    <row r="1365" ht="18" customHeight="1"/>
    <row r="1366" ht="18" customHeight="1"/>
    <row r="1367" ht="18" customHeight="1"/>
    <row r="1368" ht="18" customHeight="1"/>
    <row r="1369" ht="18" customHeight="1"/>
    <row r="1370" ht="18" customHeight="1"/>
    <row r="1371" ht="18" customHeight="1"/>
    <row r="1372" ht="18" customHeight="1"/>
    <row r="1373" ht="18" customHeight="1"/>
    <row r="1374" ht="18" customHeight="1"/>
    <row r="1375" ht="18" customHeight="1"/>
    <row r="1376" ht="18" customHeight="1"/>
    <row r="1377" ht="18" customHeight="1"/>
    <row r="1378" ht="18" customHeight="1"/>
    <row r="1379" ht="18" customHeight="1"/>
    <row r="1380" ht="18" customHeight="1"/>
    <row r="1381" ht="18" customHeight="1"/>
    <row r="1382" ht="18" customHeight="1"/>
    <row r="1383" ht="18" customHeight="1"/>
    <row r="1384" ht="18" customHeight="1"/>
    <row r="1385" ht="18" customHeight="1"/>
    <row r="1386" ht="18" customHeight="1"/>
    <row r="1387" ht="18" customHeight="1"/>
    <row r="1388" ht="18" customHeight="1"/>
    <row r="1389" ht="18" customHeight="1"/>
    <row r="1390" ht="18" customHeight="1"/>
    <row r="1391" ht="18" customHeight="1"/>
    <row r="1392" ht="18" customHeight="1"/>
    <row r="1393" ht="18" customHeight="1"/>
    <row r="1394" ht="18" customHeight="1"/>
    <row r="1395" ht="18" customHeight="1"/>
    <row r="1396" ht="18" customHeight="1"/>
    <row r="1397" ht="18" customHeight="1"/>
    <row r="1398" ht="18" customHeight="1"/>
    <row r="1399" ht="18" customHeight="1"/>
    <row r="1400" ht="18" customHeight="1"/>
    <row r="1401" ht="18" customHeight="1"/>
    <row r="1402" ht="18" customHeight="1"/>
    <row r="1403" ht="18" customHeight="1"/>
    <row r="1404" ht="18" customHeight="1"/>
    <row r="1405" ht="18" customHeight="1"/>
    <row r="1406" ht="18" customHeight="1"/>
    <row r="1407" ht="18" customHeight="1"/>
    <row r="1408" ht="18" customHeight="1"/>
    <row r="1409" ht="18" customHeight="1"/>
    <row r="1410" ht="18" customHeight="1"/>
    <row r="1411" ht="18" customHeight="1"/>
    <row r="1412" ht="18" customHeight="1"/>
    <row r="1413" ht="18" customHeight="1"/>
    <row r="1414" ht="18" customHeight="1"/>
    <row r="1415" ht="18" customHeight="1"/>
    <row r="1416" ht="18" customHeight="1"/>
    <row r="1417" ht="18" customHeight="1"/>
    <row r="1418" ht="18" customHeight="1"/>
    <row r="1419" ht="18" customHeight="1"/>
    <row r="1420" ht="18" customHeight="1"/>
    <row r="1421" ht="18" customHeight="1"/>
    <row r="1422" ht="18" customHeight="1"/>
    <row r="1423" ht="18" customHeight="1"/>
    <row r="1424" ht="18" customHeight="1"/>
    <row r="1425" ht="18" customHeight="1"/>
    <row r="1426" ht="18" customHeight="1"/>
    <row r="1427" ht="18" customHeight="1"/>
    <row r="1428" ht="18" customHeight="1"/>
    <row r="1429" ht="18" customHeight="1"/>
    <row r="1430" ht="18" customHeight="1"/>
    <row r="1431" ht="18" customHeight="1"/>
    <row r="1432" ht="18" customHeight="1"/>
    <row r="1433" ht="18" customHeight="1"/>
    <row r="1434" ht="18" customHeight="1"/>
    <row r="1435" ht="18" customHeight="1"/>
    <row r="1436" ht="18" customHeight="1"/>
    <row r="1437" ht="18" customHeight="1"/>
    <row r="1438" ht="18" customHeight="1"/>
    <row r="1439" ht="18" customHeight="1"/>
    <row r="1440" ht="18" customHeight="1"/>
    <row r="1441" ht="18" customHeight="1"/>
    <row r="1442" ht="18" customHeight="1"/>
    <row r="1443" ht="18" customHeight="1"/>
    <row r="1444" ht="18" customHeight="1"/>
    <row r="1445" ht="18" customHeight="1"/>
    <row r="1446" ht="18" customHeight="1"/>
    <row r="1447" ht="18" customHeight="1"/>
    <row r="1448" ht="18" customHeight="1"/>
    <row r="1449" ht="18" customHeight="1"/>
    <row r="1450" ht="18" customHeight="1"/>
    <row r="1451" ht="18" customHeight="1"/>
    <row r="1452" ht="18" customHeight="1"/>
    <row r="1453" ht="18" customHeight="1"/>
    <row r="1454" ht="18" customHeight="1"/>
    <row r="1455" ht="18" customHeight="1"/>
    <row r="1456" ht="18" customHeight="1"/>
    <row r="1457" ht="18" customHeight="1"/>
    <row r="1458" ht="18" customHeight="1"/>
    <row r="1459" ht="18" customHeight="1"/>
    <row r="1460" ht="18" customHeight="1"/>
    <row r="1461" ht="18" customHeight="1"/>
    <row r="1462" ht="18" customHeight="1"/>
    <row r="1463" ht="18" customHeight="1"/>
    <row r="1464" ht="18" customHeight="1"/>
    <row r="1465" ht="18" customHeight="1"/>
    <row r="1466" ht="18" customHeight="1"/>
    <row r="1467" ht="18" customHeight="1"/>
    <row r="1468" ht="18" customHeight="1"/>
    <row r="1469" ht="18" customHeight="1"/>
    <row r="1470" ht="18" customHeight="1"/>
    <row r="1471" ht="18" customHeight="1"/>
    <row r="1472" ht="18" customHeight="1"/>
    <row r="1473" ht="18" customHeight="1"/>
    <row r="1474" ht="18" customHeight="1"/>
    <row r="1475" ht="18" customHeight="1"/>
    <row r="1476" ht="18" customHeight="1"/>
    <row r="1477" ht="18" customHeight="1"/>
    <row r="1478" ht="18" customHeight="1"/>
    <row r="1479" ht="18" customHeight="1"/>
    <row r="1480" ht="18" customHeight="1"/>
    <row r="1481" ht="18" customHeight="1"/>
    <row r="1482" ht="18" customHeight="1"/>
    <row r="1483" ht="18" customHeight="1"/>
    <row r="1484" ht="18" customHeight="1"/>
    <row r="1485" ht="18" customHeight="1"/>
    <row r="1486" ht="18" customHeight="1"/>
    <row r="1487" ht="18" customHeight="1"/>
    <row r="1488" ht="18" customHeight="1"/>
    <row r="1489" ht="18" customHeight="1"/>
    <row r="1490" ht="18" customHeight="1"/>
    <row r="1491" ht="18" customHeight="1"/>
    <row r="1492" ht="18" customHeight="1"/>
    <row r="1493" ht="18" customHeight="1"/>
    <row r="1494" ht="18" customHeight="1"/>
    <row r="1495" ht="18" customHeight="1"/>
    <row r="1496" ht="18" customHeight="1"/>
    <row r="1497" ht="18" customHeight="1"/>
    <row r="1498" ht="18" customHeight="1"/>
    <row r="1499" ht="18" customHeight="1"/>
    <row r="1500" ht="18" customHeight="1"/>
    <row r="1501" ht="18" customHeight="1"/>
    <row r="1502" ht="18" customHeight="1"/>
    <row r="1503" ht="18" customHeight="1"/>
    <row r="1504" ht="18" customHeight="1"/>
    <row r="1505" ht="18" customHeight="1"/>
    <row r="1506" ht="18" customHeight="1"/>
    <row r="1507" ht="18" customHeight="1"/>
    <row r="1508" ht="18" customHeight="1"/>
    <row r="1509" ht="18" customHeight="1"/>
    <row r="1510" ht="18" customHeight="1"/>
    <row r="1511" ht="18" customHeight="1"/>
    <row r="1512" ht="18" customHeight="1"/>
    <row r="1513" ht="18" customHeight="1"/>
    <row r="1514" ht="18" customHeight="1"/>
    <row r="1515" ht="18" customHeight="1"/>
    <row r="1516" ht="18" customHeight="1"/>
    <row r="1517" ht="18" customHeight="1"/>
    <row r="1518" ht="18" customHeight="1"/>
    <row r="1519" ht="18" customHeight="1"/>
    <row r="1520" ht="18" customHeight="1"/>
    <row r="1521" ht="18" customHeight="1"/>
    <row r="1522" ht="18" customHeight="1"/>
    <row r="1523" ht="18" customHeight="1"/>
    <row r="1524" ht="18" customHeight="1"/>
    <row r="1525" ht="18" customHeight="1"/>
    <row r="1526" ht="18" customHeight="1"/>
    <row r="1527" ht="18" customHeight="1"/>
    <row r="1528" ht="18" customHeight="1"/>
    <row r="1529" ht="18" customHeight="1"/>
    <row r="1530" ht="18" customHeight="1"/>
    <row r="1531" ht="18" customHeight="1"/>
    <row r="1532" ht="18" customHeight="1"/>
    <row r="1533" ht="18" customHeight="1"/>
    <row r="1534" ht="18" customHeight="1"/>
    <row r="1535" ht="18" customHeight="1"/>
    <row r="1536" ht="18" customHeight="1"/>
    <row r="1537" ht="18" customHeight="1"/>
    <row r="1538" ht="18" customHeight="1"/>
    <row r="1539" ht="18" customHeight="1"/>
    <row r="1540" ht="18" customHeight="1"/>
    <row r="1541" ht="18" customHeight="1"/>
    <row r="1542" ht="18" customHeight="1"/>
    <row r="1543" ht="18" customHeight="1"/>
    <row r="1544" ht="18" customHeight="1"/>
    <row r="1545" ht="18" customHeight="1"/>
    <row r="1546" ht="18" customHeight="1"/>
    <row r="1547" ht="18" customHeight="1"/>
    <row r="1548" ht="18" customHeight="1"/>
    <row r="1549" ht="18" customHeight="1"/>
    <row r="1550" ht="18" customHeight="1"/>
    <row r="1551" ht="18" customHeight="1"/>
    <row r="1552" ht="18" customHeight="1"/>
    <row r="1553" ht="18" customHeight="1"/>
    <row r="1554" ht="18" customHeight="1"/>
    <row r="1555" ht="18" customHeight="1"/>
    <row r="1556" ht="18" customHeight="1"/>
    <row r="1557" ht="18" customHeight="1"/>
    <row r="1558" ht="18" customHeight="1"/>
    <row r="1559" ht="18" customHeight="1"/>
    <row r="1560" ht="18" customHeight="1"/>
    <row r="1561" ht="18" customHeight="1"/>
    <row r="1562" ht="18" customHeight="1"/>
    <row r="1563" ht="18" customHeight="1"/>
    <row r="1564" ht="18" customHeight="1"/>
    <row r="1565" ht="18" customHeight="1"/>
    <row r="1566" ht="18" customHeight="1"/>
    <row r="1567" ht="18" customHeight="1"/>
    <row r="1568" ht="18" customHeight="1"/>
    <row r="1569" ht="18" customHeight="1"/>
    <row r="1570" ht="18" customHeight="1"/>
    <row r="1571" ht="18" customHeight="1"/>
    <row r="1572" ht="18" customHeight="1"/>
    <row r="1573" ht="18" customHeight="1"/>
    <row r="1574" ht="18" customHeight="1"/>
    <row r="1575" ht="18" customHeight="1"/>
    <row r="1576" ht="18" customHeight="1"/>
    <row r="1577" ht="18" customHeight="1"/>
    <row r="1578" ht="18" customHeight="1"/>
    <row r="1579" ht="18" customHeight="1"/>
    <row r="1580" ht="18" customHeight="1"/>
    <row r="1581" ht="18" customHeight="1"/>
    <row r="1582" ht="18" customHeight="1"/>
    <row r="1583" ht="18" customHeight="1"/>
    <row r="1584" ht="18" customHeight="1"/>
    <row r="1585" ht="18" customHeight="1"/>
    <row r="1586" ht="18" customHeight="1"/>
    <row r="1587" ht="18" customHeight="1"/>
    <row r="1588" ht="18" customHeight="1"/>
    <row r="1589" ht="18" customHeight="1"/>
    <row r="1590" ht="18" customHeight="1"/>
    <row r="1591" ht="18" customHeight="1"/>
    <row r="1592" ht="18" customHeight="1"/>
    <row r="1593" ht="18" customHeight="1"/>
    <row r="1594" ht="18" customHeight="1"/>
    <row r="1595" ht="18" customHeight="1"/>
    <row r="1596" ht="18" customHeight="1"/>
    <row r="1597" ht="18" customHeight="1"/>
    <row r="1598" ht="18" customHeight="1"/>
    <row r="1599" ht="18" customHeight="1"/>
    <row r="1600" ht="18" customHeight="1"/>
    <row r="1601" ht="18" customHeight="1"/>
    <row r="1602" ht="18" customHeight="1"/>
    <row r="1603" ht="18" customHeight="1"/>
    <row r="1604" ht="18" customHeight="1"/>
    <row r="1605" ht="18" customHeight="1"/>
    <row r="1606" ht="18" customHeight="1"/>
    <row r="1607" ht="18" customHeight="1"/>
    <row r="1608" ht="18" customHeight="1"/>
    <row r="1609" ht="18" customHeight="1"/>
    <row r="1610" ht="18" customHeight="1"/>
    <row r="1611" ht="18" customHeight="1"/>
    <row r="1612" ht="18" customHeight="1"/>
    <row r="1613" ht="18" customHeight="1"/>
    <row r="1614" ht="18" customHeight="1"/>
    <row r="1615" ht="18" customHeight="1"/>
    <row r="1616" ht="18" customHeight="1"/>
    <row r="1617" ht="18" customHeight="1"/>
    <row r="1618" ht="18" customHeight="1"/>
    <row r="1619" ht="18" customHeight="1"/>
    <row r="1620" ht="18" customHeight="1"/>
    <row r="1621" ht="18" customHeight="1"/>
    <row r="1622" ht="18" customHeight="1"/>
    <row r="1623" ht="18" customHeight="1"/>
    <row r="1624" ht="18" customHeight="1"/>
    <row r="1625" ht="18" customHeight="1"/>
    <row r="1626" ht="18" customHeight="1"/>
    <row r="1627" ht="18" customHeight="1"/>
    <row r="1628" ht="18" customHeight="1"/>
    <row r="1629" ht="18" customHeight="1"/>
    <row r="1630" ht="18" customHeight="1"/>
    <row r="1631" ht="18" customHeight="1"/>
    <row r="1632" ht="18" customHeight="1"/>
    <row r="1633" ht="18" customHeight="1"/>
    <row r="1634" ht="18" customHeight="1"/>
    <row r="1635" ht="18" customHeight="1"/>
    <row r="1636" ht="18" customHeight="1"/>
    <row r="1637" ht="18" customHeight="1"/>
    <row r="1638" ht="18" customHeight="1"/>
    <row r="1639" ht="18" customHeight="1"/>
    <row r="1640" ht="18" customHeight="1"/>
    <row r="1641" ht="18" customHeight="1"/>
    <row r="1642" ht="18" customHeight="1"/>
    <row r="1643" ht="18" customHeight="1"/>
    <row r="1644" ht="18" customHeight="1"/>
    <row r="1645" ht="18" customHeight="1"/>
    <row r="1646" ht="18" customHeight="1"/>
    <row r="1647" ht="18" customHeight="1"/>
    <row r="1648" ht="18" customHeight="1"/>
    <row r="1649" ht="18" customHeight="1"/>
    <row r="1650" ht="18" customHeight="1"/>
    <row r="1651" ht="18" customHeight="1"/>
    <row r="1652" ht="18" customHeight="1"/>
    <row r="1653" ht="18" customHeight="1"/>
    <row r="1654" ht="18" customHeight="1"/>
    <row r="1655" ht="18" customHeight="1"/>
    <row r="1656" ht="18" customHeight="1"/>
    <row r="1657" ht="18" customHeight="1"/>
    <row r="1658" ht="18" customHeight="1"/>
    <row r="1659" ht="18" customHeight="1"/>
    <row r="1660" ht="18" customHeight="1"/>
    <row r="1661" ht="18" customHeight="1"/>
    <row r="1662" ht="18" customHeight="1"/>
    <row r="1663" ht="18" customHeight="1"/>
    <row r="1664" ht="18" customHeight="1"/>
    <row r="1665" ht="18" customHeight="1"/>
    <row r="1666" ht="18" customHeight="1"/>
    <row r="1667" ht="18" customHeight="1"/>
    <row r="1668" ht="18" customHeight="1"/>
    <row r="1669" ht="18" customHeight="1"/>
    <row r="1670" ht="18" customHeight="1"/>
    <row r="1671" ht="18" customHeight="1"/>
    <row r="1672" ht="18" customHeight="1"/>
    <row r="1673" ht="18" customHeight="1"/>
    <row r="1674" ht="18" customHeight="1"/>
    <row r="1675" ht="18" customHeight="1"/>
    <row r="1676" ht="18" customHeight="1"/>
    <row r="1677" ht="18" customHeight="1"/>
    <row r="1678" ht="18" customHeight="1"/>
    <row r="1679" ht="18" customHeight="1"/>
    <row r="1680" ht="18" customHeight="1"/>
    <row r="1681" ht="18" customHeight="1"/>
    <row r="1682" ht="18" customHeight="1"/>
    <row r="1683" ht="18" customHeight="1"/>
    <row r="1684" ht="18" customHeight="1"/>
    <row r="1685" ht="18" customHeight="1"/>
    <row r="1686" ht="18" customHeight="1"/>
    <row r="1687" ht="18" customHeight="1"/>
    <row r="1688" ht="18" customHeight="1"/>
    <row r="1689" ht="18" customHeight="1"/>
    <row r="1690" ht="18" customHeight="1"/>
    <row r="1691" ht="18" customHeight="1"/>
    <row r="1692" ht="18" customHeight="1"/>
    <row r="1693" ht="18" customHeight="1"/>
    <row r="1694" ht="18" customHeight="1"/>
    <row r="1695" ht="18" customHeight="1"/>
    <row r="1696" ht="18" customHeight="1"/>
    <row r="1697" ht="18" customHeight="1"/>
    <row r="1698" ht="18" customHeight="1"/>
    <row r="1699" ht="18" customHeight="1"/>
    <row r="1700" ht="18" customHeight="1"/>
    <row r="1701" ht="18" customHeight="1"/>
    <row r="1702" ht="18" customHeight="1"/>
    <row r="1703" ht="18" customHeight="1"/>
    <row r="1704" ht="18" customHeight="1"/>
    <row r="1705" ht="18" customHeight="1"/>
    <row r="1706" ht="18" customHeight="1"/>
    <row r="1707" ht="18" customHeight="1"/>
    <row r="1708" ht="18" customHeight="1"/>
    <row r="1709" ht="18" customHeight="1"/>
    <row r="1710" ht="18" customHeight="1"/>
    <row r="1711" ht="18" customHeight="1"/>
    <row r="1712" ht="18" customHeight="1"/>
    <row r="1713" ht="18" customHeight="1"/>
    <row r="1714" ht="18" customHeight="1"/>
    <row r="1715" ht="18" customHeight="1"/>
    <row r="1716" ht="18" customHeight="1"/>
    <row r="1717" ht="18" customHeight="1"/>
    <row r="1718" ht="18" customHeight="1"/>
    <row r="1719" ht="18" customHeight="1"/>
    <row r="1720" ht="18" customHeight="1"/>
    <row r="1721" ht="18" customHeight="1"/>
    <row r="1722" ht="18" customHeight="1"/>
    <row r="1723" ht="18" customHeight="1"/>
    <row r="1724" ht="18" customHeight="1"/>
    <row r="1725" ht="18" customHeight="1"/>
    <row r="1726" ht="18" customHeight="1"/>
    <row r="1727" ht="18" customHeight="1"/>
    <row r="1728" ht="18" customHeight="1"/>
    <row r="1729" ht="18" customHeight="1"/>
    <row r="1730" ht="18" customHeight="1"/>
    <row r="1731" ht="18" customHeight="1"/>
    <row r="1732" ht="18" customHeight="1"/>
    <row r="1733" ht="18" customHeight="1"/>
    <row r="1734" ht="18" customHeight="1"/>
    <row r="1735" ht="18" customHeight="1"/>
    <row r="1736" ht="18" customHeight="1"/>
    <row r="1737" ht="18" customHeight="1"/>
    <row r="1738" ht="18" customHeight="1"/>
    <row r="1739" ht="18" customHeight="1"/>
    <row r="1740" ht="18" customHeight="1"/>
    <row r="1741" ht="18" customHeight="1"/>
    <row r="1742" ht="18" customHeight="1"/>
    <row r="1743" ht="18" customHeight="1"/>
    <row r="1744" ht="18" customHeight="1"/>
    <row r="1745" ht="18" customHeight="1"/>
    <row r="1746" ht="18" customHeight="1"/>
    <row r="1747" ht="18" customHeight="1"/>
    <row r="1748" ht="18" customHeight="1"/>
    <row r="1749" ht="18" customHeight="1"/>
    <row r="1750" ht="18" customHeight="1"/>
    <row r="1751" ht="18" customHeight="1"/>
    <row r="1752" ht="18" customHeight="1"/>
    <row r="1753" ht="18" customHeight="1"/>
    <row r="1754" ht="18" customHeight="1"/>
    <row r="1755" ht="18" customHeight="1"/>
    <row r="1756" ht="18" customHeight="1"/>
    <row r="1757" ht="18" customHeight="1"/>
    <row r="1758" ht="18" customHeight="1"/>
    <row r="1759" ht="18" customHeight="1"/>
    <row r="1760" ht="18" customHeight="1"/>
    <row r="1761" ht="18" customHeight="1"/>
    <row r="1762" ht="18" customHeight="1"/>
    <row r="1763" ht="18" customHeight="1"/>
    <row r="1764" ht="18" customHeight="1"/>
    <row r="1765" ht="18" customHeight="1"/>
    <row r="1766" ht="18" customHeight="1"/>
    <row r="1767" ht="18" customHeight="1"/>
    <row r="1768" ht="18" customHeight="1"/>
    <row r="1769" ht="18" customHeight="1"/>
    <row r="1770" ht="18" customHeight="1"/>
    <row r="1771" ht="18" customHeight="1"/>
    <row r="1772" ht="18" customHeight="1"/>
    <row r="1773" ht="18" customHeight="1"/>
    <row r="1774" ht="18" customHeight="1"/>
    <row r="1775" ht="18" customHeight="1"/>
    <row r="1776" ht="18" customHeight="1"/>
    <row r="1777" ht="18" customHeight="1"/>
    <row r="1778" ht="18" customHeight="1"/>
    <row r="1779" ht="18" customHeight="1"/>
    <row r="1780" ht="18" customHeight="1"/>
    <row r="1781" ht="18" customHeight="1"/>
    <row r="1782" ht="18" customHeight="1"/>
    <row r="1783" ht="18" customHeight="1"/>
    <row r="1784" ht="18" customHeight="1"/>
    <row r="1785" ht="18" customHeight="1"/>
    <row r="1786" ht="18" customHeight="1"/>
    <row r="1787" ht="18" customHeight="1"/>
    <row r="1788" ht="18" customHeight="1"/>
    <row r="1789" ht="18" customHeight="1"/>
    <row r="1790" ht="18" customHeight="1"/>
    <row r="1791" ht="18" customHeight="1"/>
    <row r="1792" ht="18" customHeight="1"/>
    <row r="1793" ht="18" customHeight="1"/>
    <row r="1794" ht="18" customHeight="1"/>
    <row r="1795" ht="18" customHeight="1"/>
    <row r="1796" ht="18" customHeight="1"/>
    <row r="1797" ht="18" customHeight="1"/>
    <row r="1798" ht="18" customHeight="1"/>
    <row r="1799" ht="18" customHeight="1"/>
    <row r="1800" ht="18" customHeight="1"/>
    <row r="1801" ht="18" customHeight="1"/>
    <row r="1802" ht="18" customHeight="1"/>
    <row r="1803" ht="18" customHeight="1"/>
    <row r="1804" ht="18" customHeight="1"/>
    <row r="1805" ht="18" customHeight="1"/>
    <row r="1806" ht="18" customHeight="1"/>
    <row r="1807" ht="18" customHeight="1"/>
    <row r="1808" ht="18" customHeight="1"/>
    <row r="1809" ht="18" customHeight="1"/>
    <row r="1810" ht="18" customHeight="1"/>
    <row r="1811" ht="18" customHeight="1"/>
    <row r="1812" ht="18" customHeight="1"/>
    <row r="1813" ht="18" customHeight="1"/>
    <row r="1814" ht="18" customHeight="1"/>
    <row r="1815" ht="18" customHeight="1"/>
    <row r="1816" ht="18" customHeight="1"/>
    <row r="1817" ht="18" customHeight="1"/>
    <row r="1818" ht="18" customHeight="1"/>
    <row r="1819" ht="18" customHeight="1"/>
    <row r="1820" ht="18" customHeight="1"/>
    <row r="1821" ht="18" customHeight="1"/>
    <row r="1822" ht="18" customHeight="1"/>
    <row r="1823" ht="18" customHeight="1"/>
    <row r="1824" ht="18" customHeight="1"/>
    <row r="1825" ht="18" customHeight="1"/>
    <row r="1826" ht="18" customHeight="1"/>
    <row r="1827" ht="18" customHeight="1"/>
    <row r="1828" ht="18" customHeight="1"/>
    <row r="1829" ht="18" customHeight="1"/>
    <row r="1830" ht="18" customHeight="1"/>
    <row r="1831" ht="18" customHeight="1"/>
    <row r="1832" ht="18" customHeight="1"/>
    <row r="1833" ht="18" customHeight="1"/>
    <row r="1834" ht="18" customHeight="1"/>
    <row r="1835" ht="18" customHeight="1"/>
    <row r="1836" ht="18" customHeight="1"/>
    <row r="1837" ht="18" customHeight="1"/>
    <row r="1838" ht="18" customHeight="1"/>
    <row r="1839" ht="18" customHeight="1"/>
    <row r="1840" ht="18" customHeight="1"/>
    <row r="1841" ht="18" customHeight="1"/>
    <row r="1842" ht="18" customHeight="1"/>
    <row r="1843" ht="18" customHeight="1"/>
    <row r="1844" ht="18" customHeight="1"/>
    <row r="1845" ht="18" customHeight="1"/>
  </sheetData>
  <sheetProtection sheet="1" objects="1" scenarios="1"/>
  <mergeCells count="47">
    <mergeCell ref="B3:T3"/>
    <mergeCell ref="S5:T5"/>
    <mergeCell ref="B7:B8"/>
    <mergeCell ref="C7:E8"/>
    <mergeCell ref="F7:F8"/>
    <mergeCell ref="G7:G8"/>
    <mergeCell ref="H7:H8"/>
    <mergeCell ref="I7:I8"/>
    <mergeCell ref="J7:L7"/>
    <mergeCell ref="M7:M8"/>
    <mergeCell ref="C19:E19"/>
    <mergeCell ref="N7:N8"/>
    <mergeCell ref="R7:R8"/>
    <mergeCell ref="S7:S8"/>
    <mergeCell ref="T7:T8"/>
    <mergeCell ref="C9:E9"/>
    <mergeCell ref="R9:R39"/>
    <mergeCell ref="C10:E10"/>
    <mergeCell ref="C11:E11"/>
    <mergeCell ref="C12:E12"/>
    <mergeCell ref="C13:E13"/>
    <mergeCell ref="C14:E14"/>
    <mergeCell ref="C15:E15"/>
    <mergeCell ref="C16:E16"/>
    <mergeCell ref="C17:E17"/>
    <mergeCell ref="C18:E18"/>
    <mergeCell ref="C31:E31"/>
    <mergeCell ref="C20:E20"/>
    <mergeCell ref="C21:E21"/>
    <mergeCell ref="C22:E22"/>
    <mergeCell ref="C23:E23"/>
    <mergeCell ref="C24:E24"/>
    <mergeCell ref="C25:E25"/>
    <mergeCell ref="C26:E26"/>
    <mergeCell ref="C27:E27"/>
    <mergeCell ref="C28:E28"/>
    <mergeCell ref="C29:E29"/>
    <mergeCell ref="C30:E30"/>
    <mergeCell ref="C38:E38"/>
    <mergeCell ref="C39:E39"/>
    <mergeCell ref="B40:G40"/>
    <mergeCell ref="C32:E32"/>
    <mergeCell ref="C33:E33"/>
    <mergeCell ref="C34:E34"/>
    <mergeCell ref="C35:E35"/>
    <mergeCell ref="C36:E36"/>
    <mergeCell ref="C37:E37"/>
  </mergeCells>
  <phoneticPr fontId="6"/>
  <dataValidations count="3">
    <dataValidation type="list" allowBlank="1" showInputMessage="1" showErrorMessage="1" sqref="G10:G39" xr:uid="{00000000-0002-0000-0F00-000000000000}">
      <formula1>"常勤職員,非常勤職員"</formula1>
    </dataValidation>
    <dataValidation type="list" allowBlank="1" showInputMessage="1" showErrorMessage="1" sqref="F10:F39" xr:uid="{00000000-0002-0000-0F00-000001000000}">
      <formula1>"放課後児童支援員,補助員,育成支援の周辺業務を行う職員,その他"</formula1>
    </dataValidation>
    <dataValidation type="list" allowBlank="1" showInputMessage="1" showErrorMessage="1" sqref="M10:M39" xr:uid="{00000000-0002-0000-0F00-000002000000}">
      <formula1>"1,2,3,4,5,6,7,8,9,10,11,12"</formula1>
    </dataValidation>
  </dataValidations>
  <printOptions horizontalCentered="1"/>
  <pageMargins left="0.23622047244094491" right="0.23622047244094491" top="0.55118110236220474" bottom="0.55118110236220474" header="0.31496062992125984" footer="0.31496062992125984"/>
  <pageSetup paperSize="9" scale="5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3"/>
  </sheetPr>
  <dimension ref="B1:BC879"/>
  <sheetViews>
    <sheetView view="pageBreakPreview" zoomScaleNormal="100" zoomScaleSheetLayoutView="100" workbookViewId="0">
      <selection activeCell="AY9" sqref="AY9"/>
    </sheetView>
  </sheetViews>
  <sheetFormatPr defaultColWidth="9.09765625" defaultRowHeight="13"/>
  <cols>
    <col min="1" max="485" width="3" style="185" customWidth="1"/>
    <col min="486" max="16384" width="9.09765625" style="185"/>
  </cols>
  <sheetData>
    <row r="1" spans="2:55" ht="18" customHeight="1">
      <c r="B1" s="189" t="s">
        <v>158</v>
      </c>
    </row>
    <row r="2" spans="2:55" ht="18" customHeight="1"/>
    <row r="3" spans="2:55" ht="18" customHeight="1">
      <c r="B3" s="548" t="s">
        <v>159</v>
      </c>
      <c r="C3" s="548"/>
      <c r="D3" s="548"/>
      <c r="E3" s="548"/>
      <c r="F3" s="548"/>
      <c r="G3" s="548"/>
      <c r="H3" s="548"/>
      <c r="I3" s="548"/>
      <c r="J3" s="548"/>
      <c r="K3" s="548"/>
      <c r="L3" s="548"/>
      <c r="M3" s="548"/>
      <c r="N3" s="548"/>
      <c r="O3" s="548"/>
      <c r="P3" s="548"/>
      <c r="Q3" s="548"/>
      <c r="R3" s="548"/>
      <c r="S3" s="548"/>
      <c r="T3" s="548"/>
      <c r="U3" s="548"/>
      <c r="V3" s="548"/>
      <c r="W3" s="548"/>
      <c r="X3" s="548"/>
      <c r="Y3" s="548"/>
      <c r="Z3" s="548"/>
      <c r="AA3" s="548"/>
      <c r="AB3" s="548"/>
      <c r="AC3" s="548"/>
      <c r="AD3" s="548"/>
      <c r="AE3" s="548"/>
      <c r="AF3" s="548"/>
      <c r="AG3" s="548"/>
    </row>
    <row r="4" spans="2:55" ht="18" customHeight="1"/>
    <row r="5" spans="2:55" ht="18" customHeight="1">
      <c r="T5" s="186" t="s">
        <v>160</v>
      </c>
      <c r="U5" s="187" t="s">
        <v>161</v>
      </c>
      <c r="V5" s="504"/>
      <c r="W5" s="504"/>
      <c r="X5" s="504"/>
      <c r="Y5" s="504"/>
      <c r="Z5" s="504"/>
      <c r="AA5" s="504"/>
      <c r="AB5" s="504"/>
      <c r="AC5" s="504"/>
      <c r="AD5" s="504"/>
      <c r="AE5" s="504"/>
      <c r="AF5" s="504"/>
      <c r="AG5" s="504"/>
      <c r="AH5" s="504"/>
    </row>
    <row r="6" spans="2:55">
      <c r="U6" s="187"/>
      <c r="V6" s="188"/>
      <c r="W6" s="188"/>
      <c r="X6" s="188"/>
      <c r="Y6" s="188"/>
      <c r="Z6" s="188"/>
      <c r="AA6" s="188"/>
      <c r="AB6" s="188"/>
      <c r="AC6" s="188"/>
      <c r="AD6" s="188"/>
      <c r="AE6" s="188"/>
      <c r="AF6" s="188"/>
      <c r="AG6" s="188"/>
      <c r="AH6" s="188"/>
    </row>
    <row r="7" spans="2:55" ht="18" customHeight="1">
      <c r="T7" s="186" t="s">
        <v>162</v>
      </c>
      <c r="U7" s="187" t="s">
        <v>161</v>
      </c>
      <c r="V7" s="504" t="s">
        <v>211</v>
      </c>
      <c r="W7" s="504"/>
      <c r="X7" s="504"/>
      <c r="Y7" s="504"/>
      <c r="Z7" s="504"/>
      <c r="AA7" s="504"/>
      <c r="AB7" s="504"/>
      <c r="AC7" s="504"/>
      <c r="AD7" s="504"/>
      <c r="AE7" s="504"/>
      <c r="AF7" s="504"/>
      <c r="AG7" s="504"/>
      <c r="AH7" s="504"/>
    </row>
    <row r="8" spans="2:55" ht="18" customHeight="1"/>
    <row r="9" spans="2:55" ht="18" customHeight="1" thickBot="1">
      <c r="B9" s="189" t="s">
        <v>164</v>
      </c>
    </row>
    <row r="10" spans="2:55" ht="18" customHeight="1">
      <c r="B10" s="549" t="s">
        <v>165</v>
      </c>
      <c r="C10" s="544"/>
      <c r="D10" s="544"/>
      <c r="E10" s="544"/>
      <c r="F10" s="544"/>
      <c r="G10" s="544"/>
      <c r="H10" s="544"/>
      <c r="I10" s="544"/>
      <c r="J10" s="544"/>
      <c r="K10" s="544"/>
      <c r="L10" s="544"/>
      <c r="M10" s="544"/>
      <c r="N10" s="544"/>
      <c r="O10" s="544"/>
      <c r="P10" s="544"/>
      <c r="Q10" s="545"/>
      <c r="R10" s="550" t="s">
        <v>166</v>
      </c>
      <c r="S10" s="551"/>
      <c r="T10" s="190">
        <v>8</v>
      </c>
      <c r="U10" s="190" t="s">
        <v>167</v>
      </c>
      <c r="V10" s="512">
        <v>4</v>
      </c>
      <c r="W10" s="512"/>
      <c r="X10" s="190" t="s">
        <v>168</v>
      </c>
      <c r="Y10" s="551" t="s">
        <v>169</v>
      </c>
      <c r="Z10" s="551"/>
      <c r="AA10" s="551" t="s">
        <v>166</v>
      </c>
      <c r="AB10" s="551"/>
      <c r="AC10" s="190">
        <v>9</v>
      </c>
      <c r="AD10" s="190" t="s">
        <v>167</v>
      </c>
      <c r="AE10" s="512">
        <v>3</v>
      </c>
      <c r="AF10" s="512"/>
      <c r="AG10" s="191" t="s">
        <v>168</v>
      </c>
    </row>
    <row r="11" spans="2:55" ht="18" customHeight="1" thickBot="1">
      <c r="B11" s="538" t="s">
        <v>170</v>
      </c>
      <c r="C11" s="539"/>
      <c r="D11" s="539"/>
      <c r="E11" s="539"/>
      <c r="F11" s="539"/>
      <c r="G11" s="539"/>
      <c r="H11" s="539"/>
      <c r="I11" s="539"/>
      <c r="J11" s="539"/>
      <c r="K11" s="539"/>
      <c r="L11" s="539"/>
      <c r="M11" s="539"/>
      <c r="N11" s="539"/>
      <c r="O11" s="539"/>
      <c r="P11" s="539"/>
      <c r="Q11" s="540"/>
      <c r="R11" s="541">
        <f>処遇改善内訳B!N40</f>
        <v>0</v>
      </c>
      <c r="S11" s="542"/>
      <c r="T11" s="542"/>
      <c r="U11" s="542"/>
      <c r="V11" s="542"/>
      <c r="W11" s="542"/>
      <c r="X11" s="542"/>
      <c r="Y11" s="542"/>
      <c r="Z11" s="542"/>
      <c r="AA11" s="542"/>
      <c r="AB11" s="542"/>
      <c r="AC11" s="542"/>
      <c r="AD11" s="542"/>
      <c r="AE11" s="539" t="s">
        <v>171</v>
      </c>
      <c r="AF11" s="539"/>
      <c r="AG11" s="540"/>
    </row>
    <row r="12" spans="2:55" ht="18" customHeight="1"/>
    <row r="13" spans="2:55" ht="18" customHeight="1" thickBot="1">
      <c r="B13" s="189" t="s">
        <v>172</v>
      </c>
    </row>
    <row r="14" spans="2:55" ht="18" customHeight="1" thickBot="1">
      <c r="B14" s="543" t="s">
        <v>173</v>
      </c>
      <c r="C14" s="544"/>
      <c r="D14" s="544"/>
      <c r="E14" s="544"/>
      <c r="F14" s="544"/>
      <c r="G14" s="544"/>
      <c r="H14" s="544"/>
      <c r="I14" s="544"/>
      <c r="J14" s="544"/>
      <c r="K14" s="544"/>
      <c r="L14" s="544"/>
      <c r="M14" s="544"/>
      <c r="N14" s="544"/>
      <c r="O14" s="544"/>
      <c r="P14" s="544"/>
      <c r="Q14" s="544"/>
      <c r="R14" s="544"/>
      <c r="S14" s="544"/>
      <c r="T14" s="544"/>
      <c r="U14" s="544"/>
      <c r="V14" s="544"/>
      <c r="W14" s="544"/>
      <c r="X14" s="544"/>
      <c r="Y14" s="544"/>
      <c r="Z14" s="544"/>
      <c r="AA14" s="544"/>
      <c r="AB14" s="544"/>
      <c r="AC14" s="544"/>
      <c r="AD14" s="544"/>
      <c r="AE14" s="544"/>
      <c r="AF14" s="544"/>
      <c r="AG14" s="545"/>
      <c r="AM14" s="185" t="s">
        <v>174</v>
      </c>
      <c r="BC14" s="306"/>
    </row>
    <row r="15" spans="2:55" ht="18" customHeight="1" thickBot="1">
      <c r="B15" s="192"/>
      <c r="C15" s="524" t="s">
        <v>175</v>
      </c>
      <c r="D15" s="525"/>
      <c r="E15" s="525"/>
      <c r="F15" s="525"/>
      <c r="G15" s="525"/>
      <c r="H15" s="525"/>
      <c r="I15" s="525"/>
      <c r="J15" s="525"/>
      <c r="K15" s="525"/>
      <c r="L15" s="525"/>
      <c r="M15" s="525"/>
      <c r="N15" s="525"/>
      <c r="O15" s="525"/>
      <c r="P15" s="525"/>
      <c r="Q15" s="526"/>
      <c r="R15" s="546">
        <f>処遇改善内訳B!O40</f>
        <v>0</v>
      </c>
      <c r="S15" s="547"/>
      <c r="T15" s="547"/>
      <c r="U15" s="547"/>
      <c r="V15" s="547"/>
      <c r="W15" s="547"/>
      <c r="X15" s="547"/>
      <c r="Y15" s="547"/>
      <c r="Z15" s="547"/>
      <c r="AA15" s="547"/>
      <c r="AB15" s="547"/>
      <c r="AC15" s="547"/>
      <c r="AD15" s="547"/>
      <c r="AE15" s="525" t="s">
        <v>171</v>
      </c>
      <c r="AF15" s="525"/>
      <c r="AG15" s="526"/>
      <c r="AM15" s="518" t="str">
        <f>IF(R17&gt;=2/3,"○","×")</f>
        <v>○</v>
      </c>
      <c r="AN15" s="519"/>
      <c r="AO15" s="519"/>
      <c r="AP15" s="520"/>
      <c r="AQ15" s="185" t="s">
        <v>176</v>
      </c>
    </row>
    <row r="16" spans="2:55" ht="18" customHeight="1">
      <c r="B16" s="193"/>
      <c r="C16" s="194"/>
      <c r="D16" s="521" t="s">
        <v>177</v>
      </c>
      <c r="E16" s="522"/>
      <c r="F16" s="522"/>
      <c r="G16" s="522"/>
      <c r="H16" s="522"/>
      <c r="I16" s="522"/>
      <c r="J16" s="522"/>
      <c r="K16" s="522"/>
      <c r="L16" s="522"/>
      <c r="M16" s="522"/>
      <c r="N16" s="522"/>
      <c r="O16" s="522"/>
      <c r="P16" s="522"/>
      <c r="Q16" s="523"/>
      <c r="R16" s="527">
        <f>処遇改善内訳B!P40</f>
        <v>0</v>
      </c>
      <c r="S16" s="528"/>
      <c r="T16" s="528"/>
      <c r="U16" s="528"/>
      <c r="V16" s="528"/>
      <c r="W16" s="528"/>
      <c r="X16" s="528"/>
      <c r="Y16" s="528"/>
      <c r="Z16" s="528"/>
      <c r="AA16" s="528"/>
      <c r="AB16" s="528"/>
      <c r="AC16" s="528"/>
      <c r="AD16" s="528"/>
      <c r="AE16" s="195" t="s">
        <v>171</v>
      </c>
      <c r="AF16" s="195"/>
      <c r="AG16" s="196"/>
    </row>
    <row r="17" spans="2:42" ht="18" customHeight="1" thickBot="1">
      <c r="B17" s="193"/>
      <c r="C17" s="194"/>
      <c r="D17" s="524"/>
      <c r="E17" s="525"/>
      <c r="F17" s="525"/>
      <c r="G17" s="525"/>
      <c r="H17" s="525"/>
      <c r="I17" s="525"/>
      <c r="J17" s="525"/>
      <c r="K17" s="525"/>
      <c r="L17" s="525"/>
      <c r="M17" s="525"/>
      <c r="N17" s="525"/>
      <c r="O17" s="525"/>
      <c r="P17" s="525"/>
      <c r="Q17" s="526"/>
      <c r="R17" s="529" t="str">
        <f>IFERROR(R16/R15,"")</f>
        <v/>
      </c>
      <c r="S17" s="530"/>
      <c r="T17" s="530"/>
      <c r="U17" s="530"/>
      <c r="V17" s="530"/>
      <c r="W17" s="530"/>
      <c r="X17" s="530"/>
      <c r="Y17" s="530"/>
      <c r="Z17" s="530"/>
      <c r="AA17" s="530"/>
      <c r="AB17" s="530"/>
      <c r="AC17" s="530"/>
      <c r="AD17" s="530"/>
      <c r="AE17" s="197"/>
      <c r="AF17" s="197"/>
      <c r="AG17" s="198"/>
      <c r="AM17" s="185" t="s">
        <v>178</v>
      </c>
    </row>
    <row r="18" spans="2:42" ht="18" customHeight="1" thickBot="1">
      <c r="B18" s="193"/>
      <c r="C18" s="521" t="s">
        <v>179</v>
      </c>
      <c r="D18" s="531"/>
      <c r="E18" s="531"/>
      <c r="F18" s="531"/>
      <c r="G18" s="531"/>
      <c r="H18" s="531"/>
      <c r="I18" s="531"/>
      <c r="J18" s="531"/>
      <c r="K18" s="531"/>
      <c r="L18" s="531"/>
      <c r="M18" s="531"/>
      <c r="N18" s="531"/>
      <c r="O18" s="531"/>
      <c r="P18" s="531"/>
      <c r="Q18" s="532"/>
      <c r="R18" s="527">
        <f>処遇改善内訳B!R40</f>
        <v>0</v>
      </c>
      <c r="S18" s="528"/>
      <c r="T18" s="528"/>
      <c r="U18" s="528"/>
      <c r="V18" s="528"/>
      <c r="W18" s="528"/>
      <c r="X18" s="528"/>
      <c r="Y18" s="528"/>
      <c r="Z18" s="528"/>
      <c r="AA18" s="528"/>
      <c r="AB18" s="528"/>
      <c r="AC18" s="528"/>
      <c r="AD18" s="528"/>
      <c r="AE18" s="522" t="s">
        <v>171</v>
      </c>
      <c r="AF18" s="522"/>
      <c r="AG18" s="523"/>
      <c r="AM18" s="518" t="str">
        <f>IF(R15+R18&gt;=R11,"○","×")</f>
        <v>○</v>
      </c>
      <c r="AN18" s="519"/>
      <c r="AO18" s="519"/>
      <c r="AP18" s="520"/>
    </row>
    <row r="19" spans="2:42" ht="18" customHeight="1" thickBot="1">
      <c r="B19" s="199"/>
      <c r="C19" s="533"/>
      <c r="D19" s="509"/>
      <c r="E19" s="509"/>
      <c r="F19" s="509"/>
      <c r="G19" s="509"/>
      <c r="H19" s="509"/>
      <c r="I19" s="509"/>
      <c r="J19" s="509"/>
      <c r="K19" s="509"/>
      <c r="L19" s="509"/>
      <c r="M19" s="509"/>
      <c r="N19" s="509"/>
      <c r="O19" s="509"/>
      <c r="P19" s="509"/>
      <c r="Q19" s="510"/>
      <c r="R19" s="534"/>
      <c r="S19" s="535"/>
      <c r="T19" s="535"/>
      <c r="U19" s="535"/>
      <c r="V19" s="535"/>
      <c r="W19" s="535"/>
      <c r="X19" s="535"/>
      <c r="Y19" s="535"/>
      <c r="Z19" s="535"/>
      <c r="AA19" s="535"/>
      <c r="AB19" s="535"/>
      <c r="AC19" s="535"/>
      <c r="AD19" s="535"/>
      <c r="AE19" s="536"/>
      <c r="AF19" s="536"/>
      <c r="AG19" s="537"/>
    </row>
    <row r="20" spans="2:42" ht="18" customHeight="1">
      <c r="B20" s="505" t="s">
        <v>180</v>
      </c>
      <c r="C20" s="506"/>
      <c r="D20" s="506"/>
      <c r="E20" s="506"/>
      <c r="F20" s="506"/>
      <c r="G20" s="506"/>
      <c r="H20" s="506"/>
      <c r="I20" s="506"/>
      <c r="J20" s="506"/>
      <c r="K20" s="506"/>
      <c r="L20" s="506"/>
      <c r="M20" s="506"/>
      <c r="N20" s="506"/>
      <c r="O20" s="506"/>
      <c r="P20" s="506"/>
      <c r="Q20" s="507"/>
      <c r="R20" s="511"/>
      <c r="S20" s="512"/>
      <c r="T20" s="512"/>
      <c r="U20" s="512"/>
      <c r="V20" s="512"/>
      <c r="W20" s="512"/>
      <c r="X20" s="512"/>
      <c r="Y20" s="512"/>
      <c r="Z20" s="512"/>
      <c r="AA20" s="512"/>
      <c r="AB20" s="512"/>
      <c r="AC20" s="512"/>
      <c r="AD20" s="512"/>
      <c r="AE20" s="512"/>
      <c r="AF20" s="512"/>
      <c r="AG20" s="513"/>
    </row>
    <row r="21" spans="2:42" ht="18" customHeight="1" thickBot="1">
      <c r="B21" s="508"/>
      <c r="C21" s="509"/>
      <c r="D21" s="509"/>
      <c r="E21" s="509"/>
      <c r="F21" s="509"/>
      <c r="G21" s="509"/>
      <c r="H21" s="509"/>
      <c r="I21" s="509"/>
      <c r="J21" s="509"/>
      <c r="K21" s="509"/>
      <c r="L21" s="509"/>
      <c r="M21" s="509"/>
      <c r="N21" s="509"/>
      <c r="O21" s="509"/>
      <c r="P21" s="509"/>
      <c r="Q21" s="510"/>
      <c r="R21" s="514"/>
      <c r="S21" s="515"/>
      <c r="T21" s="515"/>
      <c r="U21" s="515"/>
      <c r="V21" s="515"/>
      <c r="W21" s="515"/>
      <c r="X21" s="515"/>
      <c r="Y21" s="515"/>
      <c r="Z21" s="515"/>
      <c r="AA21" s="515"/>
      <c r="AB21" s="515"/>
      <c r="AC21" s="515"/>
      <c r="AD21" s="515"/>
      <c r="AE21" s="515"/>
      <c r="AF21" s="515"/>
      <c r="AG21" s="516"/>
    </row>
    <row r="22" spans="2:42" ht="18" customHeight="1">
      <c r="B22" s="505" t="s">
        <v>181</v>
      </c>
      <c r="C22" s="506"/>
      <c r="D22" s="506"/>
      <c r="E22" s="506"/>
      <c r="F22" s="506"/>
      <c r="G22" s="506"/>
      <c r="H22" s="506"/>
      <c r="I22" s="506"/>
      <c r="J22" s="506"/>
      <c r="K22" s="506"/>
      <c r="L22" s="506"/>
      <c r="M22" s="506"/>
      <c r="N22" s="506"/>
      <c r="O22" s="506"/>
      <c r="P22" s="506"/>
      <c r="Q22" s="506"/>
      <c r="R22" s="511"/>
      <c r="S22" s="512"/>
      <c r="T22" s="512"/>
      <c r="U22" s="512"/>
      <c r="V22" s="512"/>
      <c r="W22" s="512"/>
      <c r="X22" s="512"/>
      <c r="Y22" s="512"/>
      <c r="Z22" s="512"/>
      <c r="AA22" s="512"/>
      <c r="AB22" s="512"/>
      <c r="AC22" s="512"/>
      <c r="AD22" s="512"/>
      <c r="AE22" s="512"/>
      <c r="AF22" s="512"/>
      <c r="AG22" s="513"/>
    </row>
    <row r="23" spans="2:42" ht="18" customHeight="1" thickBot="1">
      <c r="B23" s="508"/>
      <c r="C23" s="509"/>
      <c r="D23" s="509"/>
      <c r="E23" s="509"/>
      <c r="F23" s="509"/>
      <c r="G23" s="509"/>
      <c r="H23" s="509"/>
      <c r="I23" s="509"/>
      <c r="J23" s="509"/>
      <c r="K23" s="509"/>
      <c r="L23" s="509"/>
      <c r="M23" s="509"/>
      <c r="N23" s="509"/>
      <c r="O23" s="509"/>
      <c r="P23" s="509"/>
      <c r="Q23" s="509"/>
      <c r="R23" s="514"/>
      <c r="S23" s="515"/>
      <c r="T23" s="515"/>
      <c r="U23" s="515"/>
      <c r="V23" s="515"/>
      <c r="W23" s="515"/>
      <c r="X23" s="515"/>
      <c r="Y23" s="515"/>
      <c r="Z23" s="515"/>
      <c r="AA23" s="515"/>
      <c r="AB23" s="515"/>
      <c r="AC23" s="515"/>
      <c r="AD23" s="515"/>
      <c r="AE23" s="515"/>
      <c r="AF23" s="515"/>
      <c r="AG23" s="516"/>
    </row>
    <row r="24" spans="2:42">
      <c r="B24" s="200" t="s">
        <v>182</v>
      </c>
      <c r="C24" s="201"/>
      <c r="D24" s="201"/>
      <c r="E24" s="201"/>
      <c r="F24" s="201"/>
      <c r="G24" s="201"/>
      <c r="H24" s="201"/>
      <c r="I24" s="201"/>
      <c r="J24" s="201"/>
      <c r="K24" s="201"/>
      <c r="L24" s="201"/>
      <c r="M24" s="201"/>
      <c r="N24" s="201"/>
      <c r="O24" s="201"/>
      <c r="P24" s="201"/>
      <c r="Q24" s="201"/>
      <c r="R24" s="202"/>
      <c r="S24" s="202"/>
      <c r="T24" s="202"/>
      <c r="U24" s="202"/>
      <c r="V24" s="202"/>
      <c r="W24" s="202"/>
      <c r="X24" s="202"/>
      <c r="Y24" s="202"/>
      <c r="Z24" s="202"/>
      <c r="AA24" s="202"/>
      <c r="AB24" s="202"/>
      <c r="AC24" s="202"/>
      <c r="AD24" s="202"/>
      <c r="AE24" s="202"/>
      <c r="AF24" s="202"/>
      <c r="AG24" s="202"/>
    </row>
    <row r="25" spans="2:42" ht="18" customHeight="1"/>
    <row r="26" spans="2:42" ht="18" customHeight="1">
      <c r="B26" s="185" t="s">
        <v>183</v>
      </c>
    </row>
    <row r="27" spans="2:42" ht="18" customHeight="1"/>
    <row r="28" spans="2:42">
      <c r="R28" s="501" t="s">
        <v>166</v>
      </c>
      <c r="S28" s="501"/>
      <c r="T28" s="517"/>
      <c r="U28" s="517"/>
      <c r="V28" s="501" t="s">
        <v>167</v>
      </c>
      <c r="W28" s="501"/>
      <c r="X28" s="517"/>
      <c r="Y28" s="517"/>
      <c r="Z28" s="501" t="s">
        <v>168</v>
      </c>
      <c r="AA28" s="501"/>
      <c r="AB28" s="517"/>
      <c r="AC28" s="517"/>
      <c r="AD28" s="501" t="s">
        <v>184</v>
      </c>
      <c r="AE28" s="501"/>
    </row>
    <row r="29" spans="2:42" ht="18" customHeight="1">
      <c r="R29" s="187"/>
      <c r="S29" s="187"/>
      <c r="T29" s="187"/>
      <c r="U29" s="187"/>
      <c r="V29" s="187"/>
      <c r="W29" s="187"/>
      <c r="X29" s="187"/>
      <c r="Y29" s="187"/>
      <c r="Z29" s="187"/>
      <c r="AA29" s="187"/>
      <c r="AB29" s="187"/>
      <c r="AC29" s="187"/>
      <c r="AD29" s="187"/>
      <c r="AE29" s="187"/>
    </row>
    <row r="30" spans="2:42">
      <c r="S30" s="203"/>
      <c r="T30" s="203"/>
      <c r="U30" s="203"/>
      <c r="V30" s="203"/>
      <c r="W30" s="203"/>
      <c r="X30" s="203"/>
      <c r="Y30" s="186" t="s">
        <v>185</v>
      </c>
      <c r="Z30" s="203" t="s">
        <v>161</v>
      </c>
      <c r="AA30" s="502" t="str">
        <f>V7</f>
        <v>ねりっこ学童クラブB　　</v>
      </c>
      <c r="AB30" s="502"/>
      <c r="AC30" s="502"/>
      <c r="AD30" s="502"/>
      <c r="AE30" s="502"/>
      <c r="AF30" s="502"/>
      <c r="AG30" s="502"/>
    </row>
    <row r="31" spans="2:42" ht="18" customHeight="1">
      <c r="R31" s="186"/>
      <c r="S31" s="186"/>
      <c r="T31" s="186"/>
      <c r="U31" s="186"/>
      <c r="V31" s="186"/>
      <c r="W31" s="186"/>
      <c r="X31" s="186"/>
      <c r="Y31" s="186"/>
      <c r="Z31" s="203"/>
      <c r="AA31" s="188"/>
      <c r="AB31" s="188"/>
      <c r="AC31" s="188"/>
      <c r="AD31" s="188"/>
      <c r="AE31" s="188"/>
      <c r="AF31" s="188"/>
      <c r="AG31" s="188"/>
    </row>
    <row r="32" spans="2:42" ht="18" customHeight="1">
      <c r="R32" s="503" t="s">
        <v>186</v>
      </c>
      <c r="S32" s="503"/>
      <c r="T32" s="503"/>
      <c r="U32" s="503"/>
      <c r="V32" s="503"/>
      <c r="W32" s="503"/>
      <c r="X32" s="503"/>
      <c r="Y32" s="503"/>
      <c r="Z32" s="185" t="s">
        <v>161</v>
      </c>
      <c r="AA32" s="504"/>
      <c r="AB32" s="504"/>
      <c r="AC32" s="504"/>
      <c r="AD32" s="504"/>
      <c r="AE32" s="504"/>
      <c r="AF32" s="504"/>
      <c r="AG32" s="504"/>
    </row>
    <row r="34" spans="2:36" ht="18" customHeight="1"/>
    <row r="36" spans="2:36" s="183" customFormat="1" ht="18" customHeight="1">
      <c r="B36" s="185"/>
      <c r="C36" s="185"/>
      <c r="D36" s="185"/>
      <c r="E36" s="185"/>
      <c r="F36" s="185"/>
      <c r="G36" s="185"/>
      <c r="H36" s="185"/>
      <c r="I36" s="185"/>
      <c r="J36" s="185"/>
      <c r="K36" s="185"/>
      <c r="L36" s="185"/>
      <c r="M36" s="185"/>
      <c r="N36" s="185"/>
      <c r="O36" s="185"/>
      <c r="P36" s="185"/>
      <c r="Q36" s="185"/>
      <c r="R36" s="185"/>
      <c r="S36" s="185"/>
      <c r="T36" s="185"/>
      <c r="U36" s="185"/>
      <c r="V36" s="185"/>
      <c r="W36" s="185"/>
      <c r="X36" s="185"/>
      <c r="Y36" s="185"/>
      <c r="Z36" s="185"/>
      <c r="AA36" s="185"/>
      <c r="AB36" s="185"/>
      <c r="AC36" s="185"/>
      <c r="AD36" s="185"/>
      <c r="AE36" s="185"/>
      <c r="AF36" s="185"/>
      <c r="AG36" s="185"/>
    </row>
    <row r="37" spans="2:36" ht="13" customHeight="1"/>
    <row r="38" spans="2:36" ht="18" customHeight="1"/>
    <row r="39" spans="2:36" ht="13" customHeight="1"/>
    <row r="40" spans="2:36" ht="18" customHeight="1"/>
    <row r="41" spans="2:36" ht="9" customHeight="1">
      <c r="AE41" s="204"/>
      <c r="AF41" s="204"/>
      <c r="AG41" s="204"/>
      <c r="AH41" s="204"/>
      <c r="AI41" s="204"/>
      <c r="AJ41" s="204"/>
    </row>
    <row r="42" spans="2:36" ht="18" customHeight="1">
      <c r="AE42" s="204"/>
      <c r="AF42" s="204"/>
      <c r="AG42" s="204"/>
      <c r="AH42" s="205"/>
      <c r="AI42" s="204"/>
      <c r="AJ42" s="204"/>
    </row>
    <row r="43" spans="2:36" ht="9" customHeight="1">
      <c r="AE43" s="204"/>
      <c r="AF43" s="204"/>
      <c r="AG43" s="204"/>
      <c r="AH43" s="202"/>
      <c r="AI43" s="204"/>
      <c r="AJ43" s="204"/>
    </row>
    <row r="44" spans="2:36" ht="18" customHeight="1">
      <c r="AE44" s="204"/>
      <c r="AF44" s="204"/>
      <c r="AG44" s="204"/>
      <c r="AH44" s="202"/>
      <c r="AI44" s="204"/>
      <c r="AJ44" s="204"/>
    </row>
    <row r="45" spans="2:36" ht="18" customHeight="1">
      <c r="AE45" s="204"/>
      <c r="AF45" s="204"/>
      <c r="AG45" s="204"/>
      <c r="AH45" s="204"/>
      <c r="AI45" s="204"/>
      <c r="AJ45" s="204"/>
    </row>
    <row r="46" spans="2:36" ht="18" customHeight="1"/>
    <row r="47" spans="2:36" ht="18" customHeight="1"/>
    <row r="48" spans="2:3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sheetData>
  <sheetProtection sheet="1" objects="1" scenarios="1"/>
  <mergeCells count="38">
    <mergeCell ref="B3:AG3"/>
    <mergeCell ref="V5:AH5"/>
    <mergeCell ref="V7:AH7"/>
    <mergeCell ref="B10:Q10"/>
    <mergeCell ref="R10:S10"/>
    <mergeCell ref="V10:W10"/>
    <mergeCell ref="Y10:Z10"/>
    <mergeCell ref="AA10:AB10"/>
    <mergeCell ref="AE10:AF10"/>
    <mergeCell ref="B11:Q11"/>
    <mergeCell ref="R11:AD11"/>
    <mergeCell ref="AE11:AG11"/>
    <mergeCell ref="B14:AG14"/>
    <mergeCell ref="C15:Q15"/>
    <mergeCell ref="R15:AD15"/>
    <mergeCell ref="AE15:AG15"/>
    <mergeCell ref="AM15:AP15"/>
    <mergeCell ref="D16:Q17"/>
    <mergeCell ref="R16:AD16"/>
    <mergeCell ref="R17:AD17"/>
    <mergeCell ref="C18:Q19"/>
    <mergeCell ref="R18:AD19"/>
    <mergeCell ref="AE18:AG19"/>
    <mergeCell ref="AM18:AP18"/>
    <mergeCell ref="AD28:AE28"/>
    <mergeCell ref="AA30:AG30"/>
    <mergeCell ref="R32:Y32"/>
    <mergeCell ref="AA32:AG32"/>
    <mergeCell ref="B20:Q21"/>
    <mergeCell ref="R20:AG21"/>
    <mergeCell ref="B22:Q23"/>
    <mergeCell ref="R22:AG23"/>
    <mergeCell ref="R28:S28"/>
    <mergeCell ref="T28:U28"/>
    <mergeCell ref="V28:W28"/>
    <mergeCell ref="X28:Y28"/>
    <mergeCell ref="Z28:AA28"/>
    <mergeCell ref="AB28:AC28"/>
  </mergeCells>
  <phoneticPr fontId="6"/>
  <dataValidations count="2">
    <dataValidation type="list" allowBlank="1" showInputMessage="1" showErrorMessage="1" sqref="R20:AG21" xr:uid="{00000000-0002-0000-1000-000000000000}">
      <formula1>"周知している,周知していない"</formula1>
    </dataValidation>
    <dataValidation type="list" allowBlank="1" showInputMessage="1" showErrorMessage="1" sqref="R22:AG24" xr:uid="{00000000-0002-0000-1000-000001000000}">
      <formula1>"継続する,継続しない"</formula1>
    </dataValidation>
  </dataValidations>
  <printOptions horizontalCentered="1"/>
  <pageMargins left="0.23622047244094491" right="0.23622047244094491" top="0.43307086614173229" bottom="0.43307086614173229" header="0.31496062992125984" footer="0.31496062992125984"/>
  <pageSetup paperSize="9" scale="88"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3"/>
  </sheetPr>
  <dimension ref="B1:U1845"/>
  <sheetViews>
    <sheetView view="pageBreakPreview" topLeftCell="A6" zoomScale="70" zoomScaleNormal="100" zoomScaleSheetLayoutView="70" workbookViewId="0">
      <selection activeCell="AA30" sqref="AA30"/>
    </sheetView>
  </sheetViews>
  <sheetFormatPr defaultColWidth="9.09765625" defaultRowHeight="13"/>
  <cols>
    <col min="1" max="1" width="2.3984375" style="206" customWidth="1"/>
    <col min="2" max="2" width="5.8984375" style="206" customWidth="1"/>
    <col min="3" max="4" width="4.09765625" style="206" customWidth="1"/>
    <col min="5" max="5" width="14.3984375" style="206" customWidth="1"/>
    <col min="6" max="7" width="17.8984375" style="206" customWidth="1"/>
    <col min="8" max="8" width="15.59765625" style="206" customWidth="1"/>
    <col min="9" max="9" width="10.69921875" style="206" customWidth="1"/>
    <col min="10" max="10" width="13.59765625" style="206" customWidth="1"/>
    <col min="11" max="11" width="17.8984375" style="206" customWidth="1"/>
    <col min="12" max="12" width="15.3984375" style="206" bestFit="1" customWidth="1"/>
    <col min="13" max="13" width="12.3984375" style="206" customWidth="1"/>
    <col min="14" max="14" width="15.59765625" style="206" customWidth="1"/>
    <col min="15" max="15" width="14.8984375" style="206" customWidth="1"/>
    <col min="16" max="16" width="17.8984375" style="206" customWidth="1"/>
    <col min="17" max="17" width="15.69921875" style="206" customWidth="1"/>
    <col min="18" max="18" width="16.59765625" style="206" customWidth="1"/>
    <col min="19" max="21" width="17.8984375" style="206" customWidth="1"/>
    <col min="22" max="22" width="2.3984375" style="206" customWidth="1"/>
    <col min="23" max="28" width="4.09765625" style="206" customWidth="1"/>
    <col min="29" max="30" width="11.09765625" style="206" customWidth="1"/>
    <col min="31" max="178" width="4.09765625" style="206" customWidth="1"/>
    <col min="179" max="792" width="3" style="206" customWidth="1"/>
    <col min="793" max="16384" width="9.09765625" style="206"/>
  </cols>
  <sheetData>
    <row r="1" spans="2:21" ht="18" customHeight="1">
      <c r="B1" s="189" t="s">
        <v>187</v>
      </c>
    </row>
    <row r="2" spans="2:21" ht="18" customHeight="1"/>
    <row r="3" spans="2:21" ht="27" customHeight="1">
      <c r="B3" s="571" t="s">
        <v>188</v>
      </c>
      <c r="C3" s="571"/>
      <c r="D3" s="571"/>
      <c r="E3" s="571"/>
      <c r="F3" s="571"/>
      <c r="G3" s="571"/>
      <c r="H3" s="571"/>
      <c r="I3" s="571"/>
      <c r="J3" s="571"/>
      <c r="K3" s="571"/>
      <c r="L3" s="571"/>
      <c r="M3" s="571"/>
      <c r="N3" s="571"/>
      <c r="O3" s="571"/>
      <c r="P3" s="571"/>
      <c r="Q3" s="571"/>
      <c r="R3" s="571"/>
      <c r="S3" s="571"/>
      <c r="T3" s="571"/>
      <c r="U3" s="207"/>
    </row>
    <row r="4" spans="2:21" ht="18" customHeight="1" thickBot="1"/>
    <row r="5" spans="2:21" ht="18" customHeight="1" thickBot="1">
      <c r="R5" s="208" t="s">
        <v>162</v>
      </c>
      <c r="S5" s="572" t="str">
        <f>処遇改善計画書B!V7</f>
        <v>ねりっこ学童クラブB　　</v>
      </c>
      <c r="T5" s="573"/>
    </row>
    <row r="6" spans="2:21" ht="18" customHeight="1" thickBot="1">
      <c r="B6" s="206" t="s">
        <v>249</v>
      </c>
    </row>
    <row r="7" spans="2:21" ht="27" customHeight="1">
      <c r="B7" s="561" t="s">
        <v>189</v>
      </c>
      <c r="C7" s="574" t="s">
        <v>190</v>
      </c>
      <c r="D7" s="575"/>
      <c r="E7" s="576"/>
      <c r="F7" s="558" t="s">
        <v>191</v>
      </c>
      <c r="G7" s="558" t="s">
        <v>192</v>
      </c>
      <c r="H7" s="565" t="s">
        <v>193</v>
      </c>
      <c r="I7" s="565" t="s">
        <v>194</v>
      </c>
      <c r="J7" s="580" t="s">
        <v>195</v>
      </c>
      <c r="K7" s="575"/>
      <c r="L7" s="581"/>
      <c r="M7" s="558" t="s">
        <v>196</v>
      </c>
      <c r="N7" s="558" t="s">
        <v>197</v>
      </c>
      <c r="O7" s="209" t="s">
        <v>198</v>
      </c>
      <c r="P7" s="210"/>
      <c r="Q7" s="211"/>
      <c r="R7" s="558" t="s">
        <v>199</v>
      </c>
      <c r="S7" s="558" t="s">
        <v>200</v>
      </c>
      <c r="T7" s="561" t="s">
        <v>201</v>
      </c>
    </row>
    <row r="8" spans="2:21" ht="39.5" thickBot="1">
      <c r="B8" s="559"/>
      <c r="C8" s="577"/>
      <c r="D8" s="578"/>
      <c r="E8" s="579"/>
      <c r="F8" s="560"/>
      <c r="G8" s="560"/>
      <c r="H8" s="567"/>
      <c r="I8" s="567"/>
      <c r="J8" s="212" t="s">
        <v>202</v>
      </c>
      <c r="K8" s="213" t="s">
        <v>203</v>
      </c>
      <c r="L8" s="214" t="s">
        <v>204</v>
      </c>
      <c r="M8" s="560"/>
      <c r="N8" s="559"/>
      <c r="O8" s="215"/>
      <c r="P8" s="216" t="s">
        <v>205</v>
      </c>
      <c r="Q8" s="217" t="s">
        <v>206</v>
      </c>
      <c r="R8" s="560"/>
      <c r="S8" s="560"/>
      <c r="T8" s="559"/>
    </row>
    <row r="9" spans="2:21" ht="18" customHeight="1">
      <c r="B9" s="218"/>
      <c r="C9" s="562"/>
      <c r="D9" s="563"/>
      <c r="E9" s="564"/>
      <c r="F9" s="219"/>
      <c r="G9" s="219"/>
      <c r="H9" s="219"/>
      <c r="I9" s="220"/>
      <c r="J9" s="221"/>
      <c r="K9" s="311"/>
      <c r="L9" s="222"/>
      <c r="M9" s="223"/>
      <c r="N9" s="219"/>
      <c r="O9" s="224"/>
      <c r="P9" s="225"/>
      <c r="Q9" s="226"/>
      <c r="R9" s="565"/>
      <c r="S9" s="223"/>
      <c r="T9" s="219"/>
    </row>
    <row r="10" spans="2:21" ht="18" customHeight="1">
      <c r="B10" s="227">
        <v>1</v>
      </c>
      <c r="C10" s="568"/>
      <c r="D10" s="569"/>
      <c r="E10" s="570"/>
      <c r="F10" s="307"/>
      <c r="G10" s="307"/>
      <c r="H10" s="228">
        <v>11000</v>
      </c>
      <c r="I10" s="229" t="str">
        <f t="shared" ref="I10:I39" si="0">IF(G10="常勤職員",1,"")</f>
        <v/>
      </c>
      <c r="J10" s="309"/>
      <c r="K10" s="230">
        <f t="shared" ref="K10:K39" si="1">$K$9</f>
        <v>0</v>
      </c>
      <c r="L10" s="229" t="str">
        <f>IFERROR(ROUND(J10/K10,1),"")</f>
        <v/>
      </c>
      <c r="M10" s="312"/>
      <c r="N10" s="231" t="str">
        <f t="shared" ref="N10:N39" si="2">IFERROR(IF(G10="常勤職員",H10*I10*M10,H10*L10*M10),"")</f>
        <v/>
      </c>
      <c r="O10" s="316"/>
      <c r="P10" s="317"/>
      <c r="Q10" s="232">
        <f>O10-P10</f>
        <v>0</v>
      </c>
      <c r="R10" s="566"/>
      <c r="S10" s="233" t="str">
        <f>IFERROR(ROUND(O10/M10,0),"")</f>
        <v/>
      </c>
      <c r="T10" s="319"/>
    </row>
    <row r="11" spans="2:21" ht="18" customHeight="1">
      <c r="B11" s="234">
        <v>2</v>
      </c>
      <c r="C11" s="552"/>
      <c r="D11" s="553"/>
      <c r="E11" s="554"/>
      <c r="F11" s="307"/>
      <c r="G11" s="308"/>
      <c r="H11" s="228">
        <v>11000</v>
      </c>
      <c r="I11" s="235" t="str">
        <f t="shared" si="0"/>
        <v/>
      </c>
      <c r="J11" s="310"/>
      <c r="K11" s="236">
        <f t="shared" si="1"/>
        <v>0</v>
      </c>
      <c r="L11" s="235" t="str">
        <f t="shared" ref="L11:L39" si="3">IFERROR(ROUND(J11/K11,1),"")</f>
        <v/>
      </c>
      <c r="M11" s="313"/>
      <c r="N11" s="237" t="str">
        <f t="shared" si="2"/>
        <v/>
      </c>
      <c r="O11" s="314"/>
      <c r="P11" s="315"/>
      <c r="Q11" s="238">
        <f t="shared" ref="Q11:Q39" si="4">O11-P11</f>
        <v>0</v>
      </c>
      <c r="R11" s="566"/>
      <c r="S11" s="239" t="str">
        <f t="shared" ref="S11:S40" si="5">IFERROR(ROUND(O11/M11,0),"")</f>
        <v/>
      </c>
      <c r="T11" s="320"/>
    </row>
    <row r="12" spans="2:21" ht="18" customHeight="1">
      <c r="B12" s="234">
        <v>3</v>
      </c>
      <c r="C12" s="552"/>
      <c r="D12" s="553"/>
      <c r="E12" s="554"/>
      <c r="F12" s="307"/>
      <c r="G12" s="308"/>
      <c r="H12" s="228">
        <v>11000</v>
      </c>
      <c r="I12" s="235" t="str">
        <f t="shared" si="0"/>
        <v/>
      </c>
      <c r="J12" s="310"/>
      <c r="K12" s="236">
        <f t="shared" si="1"/>
        <v>0</v>
      </c>
      <c r="L12" s="235" t="str">
        <f t="shared" si="3"/>
        <v/>
      </c>
      <c r="M12" s="313"/>
      <c r="N12" s="237" t="str">
        <f t="shared" si="2"/>
        <v/>
      </c>
      <c r="O12" s="314"/>
      <c r="P12" s="315"/>
      <c r="Q12" s="238">
        <f t="shared" si="4"/>
        <v>0</v>
      </c>
      <c r="R12" s="566"/>
      <c r="S12" s="239" t="str">
        <f t="shared" si="5"/>
        <v/>
      </c>
      <c r="T12" s="320"/>
    </row>
    <row r="13" spans="2:21" ht="18" customHeight="1">
      <c r="B13" s="234">
        <v>4</v>
      </c>
      <c r="C13" s="552"/>
      <c r="D13" s="553"/>
      <c r="E13" s="554"/>
      <c r="F13" s="307"/>
      <c r="G13" s="308"/>
      <c r="H13" s="228">
        <v>11000</v>
      </c>
      <c r="I13" s="235" t="str">
        <f t="shared" si="0"/>
        <v/>
      </c>
      <c r="J13" s="310"/>
      <c r="K13" s="236">
        <f t="shared" si="1"/>
        <v>0</v>
      </c>
      <c r="L13" s="235" t="str">
        <f t="shared" si="3"/>
        <v/>
      </c>
      <c r="M13" s="313"/>
      <c r="N13" s="237" t="str">
        <f t="shared" si="2"/>
        <v/>
      </c>
      <c r="O13" s="314"/>
      <c r="P13" s="315"/>
      <c r="Q13" s="238">
        <f t="shared" si="4"/>
        <v>0</v>
      </c>
      <c r="R13" s="566"/>
      <c r="S13" s="239" t="str">
        <f t="shared" si="5"/>
        <v/>
      </c>
      <c r="T13" s="320"/>
    </row>
    <row r="14" spans="2:21" ht="18" customHeight="1">
      <c r="B14" s="234">
        <v>5</v>
      </c>
      <c r="C14" s="552"/>
      <c r="D14" s="553"/>
      <c r="E14" s="554"/>
      <c r="F14" s="307"/>
      <c r="G14" s="308"/>
      <c r="H14" s="228">
        <v>11000</v>
      </c>
      <c r="I14" s="235" t="str">
        <f t="shared" si="0"/>
        <v/>
      </c>
      <c r="J14" s="310"/>
      <c r="K14" s="236">
        <f t="shared" si="1"/>
        <v>0</v>
      </c>
      <c r="L14" s="235" t="str">
        <f t="shared" si="3"/>
        <v/>
      </c>
      <c r="M14" s="313"/>
      <c r="N14" s="237" t="str">
        <f t="shared" si="2"/>
        <v/>
      </c>
      <c r="O14" s="314"/>
      <c r="P14" s="315"/>
      <c r="Q14" s="238">
        <f t="shared" si="4"/>
        <v>0</v>
      </c>
      <c r="R14" s="566"/>
      <c r="S14" s="239" t="str">
        <f t="shared" si="5"/>
        <v/>
      </c>
      <c r="T14" s="320"/>
    </row>
    <row r="15" spans="2:21" ht="18" customHeight="1">
      <c r="B15" s="234">
        <v>6</v>
      </c>
      <c r="C15" s="552"/>
      <c r="D15" s="553"/>
      <c r="E15" s="554"/>
      <c r="F15" s="307"/>
      <c r="G15" s="308"/>
      <c r="H15" s="228">
        <v>11000</v>
      </c>
      <c r="I15" s="235" t="str">
        <f t="shared" si="0"/>
        <v/>
      </c>
      <c r="J15" s="310"/>
      <c r="K15" s="236">
        <f t="shared" si="1"/>
        <v>0</v>
      </c>
      <c r="L15" s="235" t="str">
        <f t="shared" si="3"/>
        <v/>
      </c>
      <c r="M15" s="313"/>
      <c r="N15" s="237" t="str">
        <f t="shared" si="2"/>
        <v/>
      </c>
      <c r="O15" s="314"/>
      <c r="P15" s="315"/>
      <c r="Q15" s="238">
        <f t="shared" si="4"/>
        <v>0</v>
      </c>
      <c r="R15" s="566"/>
      <c r="S15" s="239" t="str">
        <f t="shared" si="5"/>
        <v/>
      </c>
      <c r="T15" s="320"/>
    </row>
    <row r="16" spans="2:21" ht="18" customHeight="1">
      <c r="B16" s="234">
        <v>7</v>
      </c>
      <c r="C16" s="552"/>
      <c r="D16" s="553"/>
      <c r="E16" s="554"/>
      <c r="F16" s="307"/>
      <c r="G16" s="308"/>
      <c r="H16" s="228">
        <v>11000</v>
      </c>
      <c r="I16" s="235" t="str">
        <f t="shared" si="0"/>
        <v/>
      </c>
      <c r="J16" s="310"/>
      <c r="K16" s="236">
        <f t="shared" si="1"/>
        <v>0</v>
      </c>
      <c r="L16" s="235" t="str">
        <f t="shared" si="3"/>
        <v/>
      </c>
      <c r="M16" s="313"/>
      <c r="N16" s="237" t="str">
        <f t="shared" si="2"/>
        <v/>
      </c>
      <c r="O16" s="314"/>
      <c r="P16" s="315"/>
      <c r="Q16" s="238">
        <f t="shared" si="4"/>
        <v>0</v>
      </c>
      <c r="R16" s="566"/>
      <c r="S16" s="239" t="str">
        <f t="shared" si="5"/>
        <v/>
      </c>
      <c r="T16" s="320"/>
    </row>
    <row r="17" spans="2:20" ht="18" customHeight="1">
      <c r="B17" s="234">
        <v>8</v>
      </c>
      <c r="C17" s="552"/>
      <c r="D17" s="553"/>
      <c r="E17" s="554"/>
      <c r="F17" s="307"/>
      <c r="G17" s="308"/>
      <c r="H17" s="228">
        <v>11000</v>
      </c>
      <c r="I17" s="235" t="str">
        <f t="shared" si="0"/>
        <v/>
      </c>
      <c r="J17" s="310"/>
      <c r="K17" s="236">
        <f t="shared" si="1"/>
        <v>0</v>
      </c>
      <c r="L17" s="235" t="str">
        <f t="shared" si="3"/>
        <v/>
      </c>
      <c r="M17" s="313"/>
      <c r="N17" s="237" t="str">
        <f t="shared" si="2"/>
        <v/>
      </c>
      <c r="O17" s="314"/>
      <c r="P17" s="315"/>
      <c r="Q17" s="238">
        <f t="shared" si="4"/>
        <v>0</v>
      </c>
      <c r="R17" s="566"/>
      <c r="S17" s="239" t="str">
        <f t="shared" si="5"/>
        <v/>
      </c>
      <c r="T17" s="320"/>
    </row>
    <row r="18" spans="2:20" ht="18" customHeight="1">
      <c r="B18" s="234">
        <v>9</v>
      </c>
      <c r="C18" s="552"/>
      <c r="D18" s="553"/>
      <c r="E18" s="554"/>
      <c r="F18" s="307"/>
      <c r="G18" s="308"/>
      <c r="H18" s="228">
        <v>11000</v>
      </c>
      <c r="I18" s="235" t="str">
        <f t="shared" si="0"/>
        <v/>
      </c>
      <c r="J18" s="310"/>
      <c r="K18" s="236">
        <f t="shared" si="1"/>
        <v>0</v>
      </c>
      <c r="L18" s="235" t="str">
        <f t="shared" si="3"/>
        <v/>
      </c>
      <c r="M18" s="313"/>
      <c r="N18" s="237" t="str">
        <f t="shared" si="2"/>
        <v/>
      </c>
      <c r="O18" s="314"/>
      <c r="P18" s="315"/>
      <c r="Q18" s="238">
        <f t="shared" si="4"/>
        <v>0</v>
      </c>
      <c r="R18" s="566"/>
      <c r="S18" s="239" t="str">
        <f t="shared" si="5"/>
        <v/>
      </c>
      <c r="T18" s="320"/>
    </row>
    <row r="19" spans="2:20" ht="18" customHeight="1">
      <c r="B19" s="234">
        <v>10</v>
      </c>
      <c r="C19" s="552"/>
      <c r="D19" s="553"/>
      <c r="E19" s="554"/>
      <c r="F19" s="307"/>
      <c r="G19" s="308"/>
      <c r="H19" s="228">
        <v>11000</v>
      </c>
      <c r="I19" s="235" t="str">
        <f t="shared" si="0"/>
        <v/>
      </c>
      <c r="J19" s="310"/>
      <c r="K19" s="236">
        <f t="shared" si="1"/>
        <v>0</v>
      </c>
      <c r="L19" s="235" t="str">
        <f t="shared" si="3"/>
        <v/>
      </c>
      <c r="M19" s="313"/>
      <c r="N19" s="237" t="str">
        <f t="shared" si="2"/>
        <v/>
      </c>
      <c r="O19" s="314"/>
      <c r="P19" s="315"/>
      <c r="Q19" s="238">
        <f t="shared" si="4"/>
        <v>0</v>
      </c>
      <c r="R19" s="566"/>
      <c r="S19" s="239" t="str">
        <f>IFERROR(ROUND(O19/M19,0),"")</f>
        <v/>
      </c>
      <c r="T19" s="320"/>
    </row>
    <row r="20" spans="2:20" ht="18" customHeight="1">
      <c r="B20" s="234">
        <v>11</v>
      </c>
      <c r="C20" s="552"/>
      <c r="D20" s="553"/>
      <c r="E20" s="554"/>
      <c r="F20" s="307"/>
      <c r="G20" s="308"/>
      <c r="H20" s="228">
        <v>11000</v>
      </c>
      <c r="I20" s="235" t="str">
        <f t="shared" si="0"/>
        <v/>
      </c>
      <c r="J20" s="310"/>
      <c r="K20" s="236">
        <f t="shared" si="1"/>
        <v>0</v>
      </c>
      <c r="L20" s="235" t="str">
        <f t="shared" si="3"/>
        <v/>
      </c>
      <c r="M20" s="313"/>
      <c r="N20" s="237" t="str">
        <f t="shared" si="2"/>
        <v/>
      </c>
      <c r="O20" s="314"/>
      <c r="P20" s="315"/>
      <c r="Q20" s="238">
        <f t="shared" si="4"/>
        <v>0</v>
      </c>
      <c r="R20" s="566"/>
      <c r="S20" s="239" t="str">
        <f t="shared" si="5"/>
        <v/>
      </c>
      <c r="T20" s="320"/>
    </row>
    <row r="21" spans="2:20" ht="18" customHeight="1">
      <c r="B21" s="234">
        <v>12</v>
      </c>
      <c r="C21" s="552"/>
      <c r="D21" s="553"/>
      <c r="E21" s="554"/>
      <c r="F21" s="307"/>
      <c r="G21" s="308"/>
      <c r="H21" s="228">
        <v>11000</v>
      </c>
      <c r="I21" s="235" t="str">
        <f t="shared" si="0"/>
        <v/>
      </c>
      <c r="J21" s="310"/>
      <c r="K21" s="236">
        <f t="shared" si="1"/>
        <v>0</v>
      </c>
      <c r="L21" s="235" t="str">
        <f t="shared" si="3"/>
        <v/>
      </c>
      <c r="M21" s="313"/>
      <c r="N21" s="237" t="str">
        <f t="shared" si="2"/>
        <v/>
      </c>
      <c r="O21" s="314"/>
      <c r="P21" s="315"/>
      <c r="Q21" s="238">
        <f t="shared" si="4"/>
        <v>0</v>
      </c>
      <c r="R21" s="566"/>
      <c r="S21" s="239" t="str">
        <f t="shared" si="5"/>
        <v/>
      </c>
      <c r="T21" s="320"/>
    </row>
    <row r="22" spans="2:20" ht="18" customHeight="1">
      <c r="B22" s="234">
        <v>13</v>
      </c>
      <c r="C22" s="552"/>
      <c r="D22" s="553"/>
      <c r="E22" s="554"/>
      <c r="F22" s="307"/>
      <c r="G22" s="308"/>
      <c r="H22" s="228">
        <v>11000</v>
      </c>
      <c r="I22" s="235" t="str">
        <f t="shared" si="0"/>
        <v/>
      </c>
      <c r="J22" s="310"/>
      <c r="K22" s="236">
        <f t="shared" si="1"/>
        <v>0</v>
      </c>
      <c r="L22" s="235" t="str">
        <f t="shared" si="3"/>
        <v/>
      </c>
      <c r="M22" s="313"/>
      <c r="N22" s="237" t="str">
        <f t="shared" si="2"/>
        <v/>
      </c>
      <c r="O22" s="314"/>
      <c r="P22" s="315"/>
      <c r="Q22" s="238">
        <f t="shared" si="4"/>
        <v>0</v>
      </c>
      <c r="R22" s="566"/>
      <c r="S22" s="239" t="str">
        <f t="shared" si="5"/>
        <v/>
      </c>
      <c r="T22" s="320"/>
    </row>
    <row r="23" spans="2:20" ht="18" customHeight="1">
      <c r="B23" s="234">
        <v>14</v>
      </c>
      <c r="C23" s="552"/>
      <c r="D23" s="553"/>
      <c r="E23" s="554"/>
      <c r="F23" s="307"/>
      <c r="G23" s="308"/>
      <c r="H23" s="228">
        <v>11000</v>
      </c>
      <c r="I23" s="235" t="str">
        <f t="shared" si="0"/>
        <v/>
      </c>
      <c r="J23" s="310"/>
      <c r="K23" s="236">
        <f t="shared" si="1"/>
        <v>0</v>
      </c>
      <c r="L23" s="235" t="str">
        <f t="shared" si="3"/>
        <v/>
      </c>
      <c r="M23" s="313"/>
      <c r="N23" s="237" t="str">
        <f t="shared" si="2"/>
        <v/>
      </c>
      <c r="O23" s="314"/>
      <c r="P23" s="315"/>
      <c r="Q23" s="238">
        <f t="shared" si="4"/>
        <v>0</v>
      </c>
      <c r="R23" s="566"/>
      <c r="S23" s="239" t="str">
        <f t="shared" si="5"/>
        <v/>
      </c>
      <c r="T23" s="320"/>
    </row>
    <row r="24" spans="2:20" ht="18" customHeight="1">
      <c r="B24" s="234">
        <v>15</v>
      </c>
      <c r="C24" s="552"/>
      <c r="D24" s="553"/>
      <c r="E24" s="554"/>
      <c r="F24" s="307"/>
      <c r="G24" s="308"/>
      <c r="H24" s="228">
        <v>11000</v>
      </c>
      <c r="I24" s="235" t="str">
        <f t="shared" si="0"/>
        <v/>
      </c>
      <c r="J24" s="310"/>
      <c r="K24" s="236">
        <f t="shared" si="1"/>
        <v>0</v>
      </c>
      <c r="L24" s="235" t="str">
        <f t="shared" si="3"/>
        <v/>
      </c>
      <c r="M24" s="313"/>
      <c r="N24" s="237" t="str">
        <f t="shared" si="2"/>
        <v/>
      </c>
      <c r="O24" s="314"/>
      <c r="P24" s="315"/>
      <c r="Q24" s="238">
        <f t="shared" si="4"/>
        <v>0</v>
      </c>
      <c r="R24" s="566"/>
      <c r="S24" s="239" t="str">
        <f t="shared" si="5"/>
        <v/>
      </c>
      <c r="T24" s="320"/>
    </row>
    <row r="25" spans="2:20" ht="18" customHeight="1">
      <c r="B25" s="234">
        <v>16</v>
      </c>
      <c r="C25" s="552"/>
      <c r="D25" s="553"/>
      <c r="E25" s="554"/>
      <c r="F25" s="307"/>
      <c r="G25" s="308"/>
      <c r="H25" s="228">
        <v>11000</v>
      </c>
      <c r="I25" s="235" t="str">
        <f t="shared" si="0"/>
        <v/>
      </c>
      <c r="J25" s="310"/>
      <c r="K25" s="236">
        <f t="shared" si="1"/>
        <v>0</v>
      </c>
      <c r="L25" s="235" t="str">
        <f t="shared" si="3"/>
        <v/>
      </c>
      <c r="M25" s="313"/>
      <c r="N25" s="237" t="str">
        <f t="shared" si="2"/>
        <v/>
      </c>
      <c r="O25" s="314"/>
      <c r="P25" s="315"/>
      <c r="Q25" s="238">
        <f t="shared" si="4"/>
        <v>0</v>
      </c>
      <c r="R25" s="566"/>
      <c r="S25" s="239" t="str">
        <f t="shared" si="5"/>
        <v/>
      </c>
      <c r="T25" s="320"/>
    </row>
    <row r="26" spans="2:20" ht="18" customHeight="1">
      <c r="B26" s="234">
        <v>17</v>
      </c>
      <c r="C26" s="552"/>
      <c r="D26" s="553"/>
      <c r="E26" s="554"/>
      <c r="F26" s="307"/>
      <c r="G26" s="308"/>
      <c r="H26" s="228">
        <v>11000</v>
      </c>
      <c r="I26" s="235" t="str">
        <f t="shared" si="0"/>
        <v/>
      </c>
      <c r="J26" s="310"/>
      <c r="K26" s="236">
        <f t="shared" si="1"/>
        <v>0</v>
      </c>
      <c r="L26" s="235" t="str">
        <f t="shared" si="3"/>
        <v/>
      </c>
      <c r="M26" s="313"/>
      <c r="N26" s="237" t="str">
        <f t="shared" si="2"/>
        <v/>
      </c>
      <c r="O26" s="314"/>
      <c r="P26" s="315"/>
      <c r="Q26" s="238">
        <f t="shared" si="4"/>
        <v>0</v>
      </c>
      <c r="R26" s="566"/>
      <c r="S26" s="239" t="str">
        <f t="shared" si="5"/>
        <v/>
      </c>
      <c r="T26" s="320"/>
    </row>
    <row r="27" spans="2:20" ht="18" customHeight="1">
      <c r="B27" s="234">
        <v>18</v>
      </c>
      <c r="C27" s="552"/>
      <c r="D27" s="553"/>
      <c r="E27" s="554"/>
      <c r="F27" s="307"/>
      <c r="G27" s="308"/>
      <c r="H27" s="228">
        <v>11000</v>
      </c>
      <c r="I27" s="235" t="str">
        <f t="shared" si="0"/>
        <v/>
      </c>
      <c r="J27" s="310"/>
      <c r="K27" s="236">
        <f t="shared" si="1"/>
        <v>0</v>
      </c>
      <c r="L27" s="235" t="str">
        <f t="shared" si="3"/>
        <v/>
      </c>
      <c r="M27" s="313"/>
      <c r="N27" s="237" t="str">
        <f t="shared" si="2"/>
        <v/>
      </c>
      <c r="O27" s="314"/>
      <c r="P27" s="315"/>
      <c r="Q27" s="238">
        <f t="shared" si="4"/>
        <v>0</v>
      </c>
      <c r="R27" s="566"/>
      <c r="S27" s="239" t="str">
        <f t="shared" si="5"/>
        <v/>
      </c>
      <c r="T27" s="320"/>
    </row>
    <row r="28" spans="2:20" ht="18" customHeight="1">
      <c r="B28" s="234">
        <v>19</v>
      </c>
      <c r="C28" s="552"/>
      <c r="D28" s="553"/>
      <c r="E28" s="554"/>
      <c r="F28" s="307"/>
      <c r="G28" s="308"/>
      <c r="H28" s="228">
        <v>11000</v>
      </c>
      <c r="I28" s="235" t="str">
        <f t="shared" si="0"/>
        <v/>
      </c>
      <c r="J28" s="310"/>
      <c r="K28" s="236">
        <f t="shared" si="1"/>
        <v>0</v>
      </c>
      <c r="L28" s="235" t="str">
        <f t="shared" si="3"/>
        <v/>
      </c>
      <c r="M28" s="313"/>
      <c r="N28" s="237" t="str">
        <f t="shared" si="2"/>
        <v/>
      </c>
      <c r="O28" s="314"/>
      <c r="P28" s="315"/>
      <c r="Q28" s="238">
        <f t="shared" si="4"/>
        <v>0</v>
      </c>
      <c r="R28" s="566"/>
      <c r="S28" s="239" t="str">
        <f t="shared" si="5"/>
        <v/>
      </c>
      <c r="T28" s="320"/>
    </row>
    <row r="29" spans="2:20" ht="18" customHeight="1">
      <c r="B29" s="234">
        <v>20</v>
      </c>
      <c r="C29" s="552"/>
      <c r="D29" s="553"/>
      <c r="E29" s="554"/>
      <c r="F29" s="307"/>
      <c r="G29" s="308"/>
      <c r="H29" s="228">
        <v>11000</v>
      </c>
      <c r="I29" s="235" t="str">
        <f t="shared" si="0"/>
        <v/>
      </c>
      <c r="J29" s="310"/>
      <c r="K29" s="236">
        <f t="shared" si="1"/>
        <v>0</v>
      </c>
      <c r="L29" s="235" t="str">
        <f t="shared" si="3"/>
        <v/>
      </c>
      <c r="M29" s="313"/>
      <c r="N29" s="237" t="str">
        <f t="shared" si="2"/>
        <v/>
      </c>
      <c r="O29" s="314"/>
      <c r="P29" s="315"/>
      <c r="Q29" s="238">
        <f t="shared" si="4"/>
        <v>0</v>
      </c>
      <c r="R29" s="566"/>
      <c r="S29" s="239" t="str">
        <f t="shared" si="5"/>
        <v/>
      </c>
      <c r="T29" s="320"/>
    </row>
    <row r="30" spans="2:20" ht="18" customHeight="1">
      <c r="B30" s="234">
        <v>21</v>
      </c>
      <c r="C30" s="552"/>
      <c r="D30" s="553"/>
      <c r="E30" s="554"/>
      <c r="F30" s="307"/>
      <c r="G30" s="308"/>
      <c r="H30" s="228">
        <v>11000</v>
      </c>
      <c r="I30" s="235" t="str">
        <f t="shared" si="0"/>
        <v/>
      </c>
      <c r="J30" s="310"/>
      <c r="K30" s="236">
        <f t="shared" si="1"/>
        <v>0</v>
      </c>
      <c r="L30" s="235" t="str">
        <f t="shared" si="3"/>
        <v/>
      </c>
      <c r="M30" s="313"/>
      <c r="N30" s="237" t="str">
        <f t="shared" si="2"/>
        <v/>
      </c>
      <c r="O30" s="314"/>
      <c r="P30" s="315"/>
      <c r="Q30" s="238">
        <f t="shared" si="4"/>
        <v>0</v>
      </c>
      <c r="R30" s="566"/>
      <c r="S30" s="239" t="str">
        <f t="shared" si="5"/>
        <v/>
      </c>
      <c r="T30" s="320"/>
    </row>
    <row r="31" spans="2:20" ht="18" customHeight="1">
      <c r="B31" s="234">
        <v>22</v>
      </c>
      <c r="C31" s="552"/>
      <c r="D31" s="553"/>
      <c r="E31" s="554"/>
      <c r="F31" s="307"/>
      <c r="G31" s="308"/>
      <c r="H31" s="228">
        <v>11000</v>
      </c>
      <c r="I31" s="235" t="str">
        <f t="shared" si="0"/>
        <v/>
      </c>
      <c r="J31" s="310"/>
      <c r="K31" s="236">
        <f t="shared" si="1"/>
        <v>0</v>
      </c>
      <c r="L31" s="235" t="str">
        <f t="shared" si="3"/>
        <v/>
      </c>
      <c r="M31" s="313"/>
      <c r="N31" s="237" t="str">
        <f t="shared" si="2"/>
        <v/>
      </c>
      <c r="O31" s="314"/>
      <c r="P31" s="315"/>
      <c r="Q31" s="238">
        <f t="shared" si="4"/>
        <v>0</v>
      </c>
      <c r="R31" s="566"/>
      <c r="S31" s="239" t="str">
        <f t="shared" si="5"/>
        <v/>
      </c>
      <c r="T31" s="320"/>
    </row>
    <row r="32" spans="2:20" ht="18" customHeight="1">
      <c r="B32" s="234">
        <v>23</v>
      </c>
      <c r="C32" s="552"/>
      <c r="D32" s="553"/>
      <c r="E32" s="554"/>
      <c r="F32" s="307"/>
      <c r="G32" s="308"/>
      <c r="H32" s="228">
        <v>11000</v>
      </c>
      <c r="I32" s="235" t="str">
        <f t="shared" si="0"/>
        <v/>
      </c>
      <c r="J32" s="310"/>
      <c r="K32" s="236">
        <f t="shared" si="1"/>
        <v>0</v>
      </c>
      <c r="L32" s="235" t="str">
        <f t="shared" si="3"/>
        <v/>
      </c>
      <c r="M32" s="313"/>
      <c r="N32" s="237" t="str">
        <f t="shared" si="2"/>
        <v/>
      </c>
      <c r="O32" s="314"/>
      <c r="P32" s="315"/>
      <c r="Q32" s="238">
        <f t="shared" si="4"/>
        <v>0</v>
      </c>
      <c r="R32" s="566"/>
      <c r="S32" s="239" t="str">
        <f t="shared" si="5"/>
        <v/>
      </c>
      <c r="T32" s="320"/>
    </row>
    <row r="33" spans="2:20" ht="18" customHeight="1">
      <c r="B33" s="234">
        <v>24</v>
      </c>
      <c r="C33" s="552"/>
      <c r="D33" s="553"/>
      <c r="E33" s="554"/>
      <c r="F33" s="307"/>
      <c r="G33" s="308"/>
      <c r="H33" s="228">
        <v>11000</v>
      </c>
      <c r="I33" s="235" t="str">
        <f t="shared" si="0"/>
        <v/>
      </c>
      <c r="J33" s="310"/>
      <c r="K33" s="236">
        <f t="shared" si="1"/>
        <v>0</v>
      </c>
      <c r="L33" s="235" t="str">
        <f t="shared" si="3"/>
        <v/>
      </c>
      <c r="M33" s="313"/>
      <c r="N33" s="237" t="str">
        <f t="shared" si="2"/>
        <v/>
      </c>
      <c r="O33" s="314"/>
      <c r="P33" s="315"/>
      <c r="Q33" s="238">
        <f t="shared" si="4"/>
        <v>0</v>
      </c>
      <c r="R33" s="566"/>
      <c r="S33" s="239" t="str">
        <f t="shared" si="5"/>
        <v/>
      </c>
      <c r="T33" s="320"/>
    </row>
    <row r="34" spans="2:20" ht="18" customHeight="1">
      <c r="B34" s="234">
        <v>25</v>
      </c>
      <c r="C34" s="552"/>
      <c r="D34" s="553"/>
      <c r="E34" s="554"/>
      <c r="F34" s="307"/>
      <c r="G34" s="308"/>
      <c r="H34" s="228">
        <v>11000</v>
      </c>
      <c r="I34" s="235" t="str">
        <f t="shared" si="0"/>
        <v/>
      </c>
      <c r="J34" s="310"/>
      <c r="K34" s="236">
        <f t="shared" si="1"/>
        <v>0</v>
      </c>
      <c r="L34" s="235" t="str">
        <f t="shared" si="3"/>
        <v/>
      </c>
      <c r="M34" s="313"/>
      <c r="N34" s="237" t="str">
        <f t="shared" si="2"/>
        <v/>
      </c>
      <c r="O34" s="314"/>
      <c r="P34" s="315"/>
      <c r="Q34" s="238">
        <f t="shared" si="4"/>
        <v>0</v>
      </c>
      <c r="R34" s="566"/>
      <c r="S34" s="239" t="str">
        <f t="shared" si="5"/>
        <v/>
      </c>
      <c r="T34" s="320"/>
    </row>
    <row r="35" spans="2:20" ht="18" customHeight="1">
      <c r="B35" s="234">
        <v>26</v>
      </c>
      <c r="C35" s="552"/>
      <c r="D35" s="553"/>
      <c r="E35" s="554"/>
      <c r="F35" s="307"/>
      <c r="G35" s="308"/>
      <c r="H35" s="228">
        <v>11000</v>
      </c>
      <c r="I35" s="235" t="str">
        <f t="shared" si="0"/>
        <v/>
      </c>
      <c r="J35" s="310"/>
      <c r="K35" s="236">
        <f t="shared" si="1"/>
        <v>0</v>
      </c>
      <c r="L35" s="235" t="str">
        <f>IFERROR(ROUND(J35/K35,1),"")</f>
        <v/>
      </c>
      <c r="M35" s="313"/>
      <c r="N35" s="237" t="str">
        <f t="shared" si="2"/>
        <v/>
      </c>
      <c r="O35" s="314"/>
      <c r="P35" s="315"/>
      <c r="Q35" s="238">
        <f t="shared" si="4"/>
        <v>0</v>
      </c>
      <c r="R35" s="566"/>
      <c r="S35" s="239" t="str">
        <f t="shared" si="5"/>
        <v/>
      </c>
      <c r="T35" s="320"/>
    </row>
    <row r="36" spans="2:20" ht="18" customHeight="1">
      <c r="B36" s="234">
        <v>27</v>
      </c>
      <c r="C36" s="552"/>
      <c r="D36" s="553"/>
      <c r="E36" s="554"/>
      <c r="F36" s="307"/>
      <c r="G36" s="308"/>
      <c r="H36" s="228">
        <v>11000</v>
      </c>
      <c r="I36" s="235" t="str">
        <f t="shared" si="0"/>
        <v/>
      </c>
      <c r="J36" s="310"/>
      <c r="K36" s="236">
        <f t="shared" si="1"/>
        <v>0</v>
      </c>
      <c r="L36" s="235" t="str">
        <f t="shared" si="3"/>
        <v/>
      </c>
      <c r="M36" s="313"/>
      <c r="N36" s="237" t="str">
        <f t="shared" si="2"/>
        <v/>
      </c>
      <c r="O36" s="314"/>
      <c r="P36" s="315"/>
      <c r="Q36" s="238">
        <f t="shared" si="4"/>
        <v>0</v>
      </c>
      <c r="R36" s="566"/>
      <c r="S36" s="239" t="str">
        <f t="shared" si="5"/>
        <v/>
      </c>
      <c r="T36" s="320"/>
    </row>
    <row r="37" spans="2:20" ht="18" customHeight="1">
      <c r="B37" s="234">
        <v>28</v>
      </c>
      <c r="C37" s="552"/>
      <c r="D37" s="553"/>
      <c r="E37" s="554"/>
      <c r="F37" s="307"/>
      <c r="G37" s="308"/>
      <c r="H37" s="228">
        <v>11000</v>
      </c>
      <c r="I37" s="235" t="str">
        <f t="shared" si="0"/>
        <v/>
      </c>
      <c r="J37" s="310"/>
      <c r="K37" s="236">
        <f t="shared" si="1"/>
        <v>0</v>
      </c>
      <c r="L37" s="235" t="str">
        <f t="shared" si="3"/>
        <v/>
      </c>
      <c r="M37" s="313"/>
      <c r="N37" s="237" t="str">
        <f t="shared" si="2"/>
        <v/>
      </c>
      <c r="O37" s="314"/>
      <c r="P37" s="315"/>
      <c r="Q37" s="238">
        <f t="shared" si="4"/>
        <v>0</v>
      </c>
      <c r="R37" s="566"/>
      <c r="S37" s="239" t="str">
        <f t="shared" si="5"/>
        <v/>
      </c>
      <c r="T37" s="320"/>
    </row>
    <row r="38" spans="2:20" ht="18" customHeight="1">
      <c r="B38" s="234">
        <v>29</v>
      </c>
      <c r="C38" s="552"/>
      <c r="D38" s="553"/>
      <c r="E38" s="554"/>
      <c r="F38" s="307"/>
      <c r="G38" s="308"/>
      <c r="H38" s="228">
        <v>11000</v>
      </c>
      <c r="I38" s="235" t="str">
        <f t="shared" si="0"/>
        <v/>
      </c>
      <c r="J38" s="310"/>
      <c r="K38" s="236">
        <f t="shared" si="1"/>
        <v>0</v>
      </c>
      <c r="L38" s="235" t="str">
        <f t="shared" si="3"/>
        <v/>
      </c>
      <c r="M38" s="313"/>
      <c r="N38" s="237" t="str">
        <f t="shared" si="2"/>
        <v/>
      </c>
      <c r="O38" s="314"/>
      <c r="P38" s="315"/>
      <c r="Q38" s="238">
        <f t="shared" si="4"/>
        <v>0</v>
      </c>
      <c r="R38" s="566"/>
      <c r="S38" s="239" t="str">
        <f t="shared" si="5"/>
        <v/>
      </c>
      <c r="T38" s="320"/>
    </row>
    <row r="39" spans="2:20" ht="18" customHeight="1" thickBot="1">
      <c r="B39" s="234">
        <v>30</v>
      </c>
      <c r="C39" s="552"/>
      <c r="D39" s="553"/>
      <c r="E39" s="554"/>
      <c r="F39" s="307"/>
      <c r="G39" s="308"/>
      <c r="H39" s="228">
        <v>11000</v>
      </c>
      <c r="I39" s="235" t="str">
        <f t="shared" si="0"/>
        <v/>
      </c>
      <c r="J39" s="310"/>
      <c r="K39" s="236">
        <f t="shared" si="1"/>
        <v>0</v>
      </c>
      <c r="L39" s="235" t="str">
        <f t="shared" si="3"/>
        <v/>
      </c>
      <c r="M39" s="313"/>
      <c r="N39" s="237" t="str">
        <f t="shared" si="2"/>
        <v/>
      </c>
      <c r="O39" s="314"/>
      <c r="P39" s="315"/>
      <c r="Q39" s="238">
        <f t="shared" si="4"/>
        <v>0</v>
      </c>
      <c r="R39" s="567"/>
      <c r="S39" s="239" t="str">
        <f t="shared" si="5"/>
        <v/>
      </c>
      <c r="T39" s="320"/>
    </row>
    <row r="40" spans="2:20" ht="18" customHeight="1" thickBot="1">
      <c r="B40" s="555" t="s">
        <v>207</v>
      </c>
      <c r="C40" s="556"/>
      <c r="D40" s="556"/>
      <c r="E40" s="556"/>
      <c r="F40" s="556"/>
      <c r="G40" s="557"/>
      <c r="H40" s="240"/>
      <c r="I40" s="241">
        <f>SUM(I10:I39)</f>
        <v>0</v>
      </c>
      <c r="J40" s="242"/>
      <c r="K40" s="243"/>
      <c r="L40" s="244">
        <f>SUM(L10:L39)</f>
        <v>0</v>
      </c>
      <c r="M40" s="245">
        <f t="shared" ref="M40:Q40" si="6">SUM(M10:M39)</f>
        <v>0</v>
      </c>
      <c r="N40" s="246">
        <f t="shared" si="6"/>
        <v>0</v>
      </c>
      <c r="O40" s="246">
        <f t="shared" si="6"/>
        <v>0</v>
      </c>
      <c r="P40" s="247">
        <f t="shared" si="6"/>
        <v>0</v>
      </c>
      <c r="Q40" s="248">
        <f t="shared" si="6"/>
        <v>0</v>
      </c>
      <c r="R40" s="318"/>
      <c r="S40" s="249" t="str">
        <f t="shared" si="5"/>
        <v/>
      </c>
      <c r="T40" s="250"/>
    </row>
    <row r="41" spans="2:20" ht="18" customHeight="1">
      <c r="B41" s="206" t="s">
        <v>208</v>
      </c>
    </row>
    <row r="42" spans="2:20" ht="18" customHeight="1">
      <c r="B42" s="206" t="s">
        <v>209</v>
      </c>
    </row>
    <row r="43" spans="2:20" ht="18" customHeight="1">
      <c r="B43" s="251" t="s">
        <v>210</v>
      </c>
    </row>
    <row r="44" spans="2:20" ht="18" customHeight="1"/>
    <row r="45" spans="2:20" ht="18" customHeight="1"/>
    <row r="46" spans="2:20" ht="18" customHeight="1"/>
    <row r="47" spans="2:20" ht="18" customHeight="1"/>
    <row r="48" spans="2: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row r="1009" ht="18" customHeight="1"/>
    <row r="1010" ht="18" customHeight="1"/>
    <row r="1011" ht="18" customHeight="1"/>
    <row r="1012" ht="18" customHeight="1"/>
    <row r="1013" ht="18" customHeight="1"/>
    <row r="1014" ht="18" customHeight="1"/>
    <row r="1015" ht="18" customHeight="1"/>
    <row r="1016" ht="18" customHeight="1"/>
    <row r="1017" ht="18" customHeight="1"/>
    <row r="1018" ht="18" customHeight="1"/>
    <row r="1019" ht="18" customHeight="1"/>
    <row r="1020" ht="18" customHeight="1"/>
    <row r="1021" ht="18" customHeight="1"/>
    <row r="1022" ht="18" customHeight="1"/>
    <row r="1023" ht="18" customHeight="1"/>
    <row r="1024" ht="18" customHeight="1"/>
    <row r="1025" ht="18" customHeight="1"/>
    <row r="1026" ht="18" customHeight="1"/>
    <row r="1027" ht="18" customHeight="1"/>
    <row r="1028" ht="18" customHeight="1"/>
    <row r="1029" ht="18" customHeight="1"/>
    <row r="1030" ht="18" customHeight="1"/>
    <row r="1031" ht="18" customHeight="1"/>
    <row r="1032" ht="18" customHeight="1"/>
    <row r="1033" ht="18" customHeight="1"/>
    <row r="1034" ht="18" customHeight="1"/>
    <row r="1035" ht="18" customHeight="1"/>
    <row r="1036" ht="18" customHeight="1"/>
    <row r="1037" ht="18" customHeight="1"/>
    <row r="1038" ht="18" customHeight="1"/>
    <row r="1039" ht="18" customHeight="1"/>
    <row r="1040" ht="18" customHeight="1"/>
    <row r="1041" ht="18" customHeight="1"/>
    <row r="1042" ht="18" customHeight="1"/>
    <row r="1043" ht="18" customHeight="1"/>
    <row r="1044" ht="18" customHeight="1"/>
    <row r="1045" ht="18" customHeight="1"/>
    <row r="1046" ht="18" customHeight="1"/>
    <row r="1047" ht="18" customHeight="1"/>
    <row r="1048" ht="18" customHeight="1"/>
    <row r="1049" ht="18" customHeight="1"/>
    <row r="1050" ht="18" customHeight="1"/>
    <row r="1051" ht="18" customHeight="1"/>
    <row r="1052" ht="18" customHeight="1"/>
    <row r="1053" ht="18" customHeight="1"/>
    <row r="1054" ht="18" customHeight="1"/>
    <row r="1055" ht="18" customHeight="1"/>
    <row r="1056" ht="18" customHeight="1"/>
    <row r="1057" ht="18" customHeight="1"/>
    <row r="1058" ht="18" customHeight="1"/>
    <row r="1059" ht="18" customHeight="1"/>
    <row r="1060" ht="18" customHeight="1"/>
    <row r="1061" ht="18" customHeight="1"/>
    <row r="1062" ht="18" customHeight="1"/>
    <row r="1063" ht="18" customHeight="1"/>
    <row r="1064" ht="18" customHeight="1"/>
    <row r="1065" ht="18" customHeight="1"/>
    <row r="1066" ht="18" customHeight="1"/>
    <row r="1067" ht="18" customHeight="1"/>
    <row r="1068" ht="18" customHeight="1"/>
    <row r="1069" ht="18" customHeight="1"/>
    <row r="1070" ht="18" customHeight="1"/>
    <row r="1071" ht="18" customHeight="1"/>
    <row r="1072" ht="18" customHeight="1"/>
    <row r="1073" ht="18" customHeight="1"/>
    <row r="1074" ht="18" customHeight="1"/>
    <row r="1075" ht="18" customHeight="1"/>
    <row r="1076" ht="18" customHeight="1"/>
    <row r="1077" ht="18" customHeight="1"/>
    <row r="1078" ht="18" customHeight="1"/>
    <row r="1079" ht="18" customHeight="1"/>
    <row r="1080" ht="18" customHeight="1"/>
    <row r="1081" ht="18" customHeight="1"/>
    <row r="1082" ht="18" customHeight="1"/>
    <row r="1083" ht="18" customHeight="1"/>
    <row r="1084" ht="18" customHeight="1"/>
    <row r="1085" ht="18" customHeight="1"/>
    <row r="1086" ht="18" customHeight="1"/>
    <row r="1087" ht="18" customHeight="1"/>
    <row r="1088" ht="18" customHeight="1"/>
    <row r="1089" ht="18" customHeight="1"/>
    <row r="1090" ht="18" customHeight="1"/>
    <row r="1091" ht="18" customHeight="1"/>
    <row r="1092" ht="18" customHeight="1"/>
    <row r="1093" ht="18" customHeight="1"/>
    <row r="1094" ht="18" customHeight="1"/>
    <row r="1095" ht="18" customHeight="1"/>
    <row r="1096" ht="18" customHeight="1"/>
    <row r="1097" ht="18" customHeight="1"/>
    <row r="1098" ht="18" customHeight="1"/>
    <row r="1099" ht="18" customHeight="1"/>
    <row r="1100" ht="18" customHeight="1"/>
    <row r="1101" ht="18" customHeight="1"/>
    <row r="1102" ht="18" customHeight="1"/>
    <row r="1103" ht="18" customHeight="1"/>
    <row r="1104" ht="18" customHeight="1"/>
    <row r="1105" ht="18" customHeight="1"/>
    <row r="1106" ht="18" customHeight="1"/>
    <row r="1107" ht="18" customHeight="1"/>
    <row r="1108" ht="18" customHeight="1"/>
    <row r="1109" ht="18" customHeight="1"/>
    <row r="1110" ht="18" customHeight="1"/>
    <row r="1111" ht="18" customHeight="1"/>
    <row r="1112" ht="18" customHeight="1"/>
    <row r="1113" ht="18" customHeight="1"/>
    <row r="1114" ht="18" customHeight="1"/>
    <row r="1115" ht="18" customHeight="1"/>
    <row r="1116" ht="18" customHeight="1"/>
    <row r="1117" ht="18" customHeight="1"/>
    <row r="1118" ht="18" customHeight="1"/>
    <row r="1119" ht="18" customHeight="1"/>
    <row r="1120" ht="18" customHeight="1"/>
    <row r="1121" ht="18" customHeight="1"/>
    <row r="1122" ht="18" customHeight="1"/>
    <row r="1123" ht="18" customHeight="1"/>
    <row r="1124" ht="18" customHeight="1"/>
    <row r="1125" ht="18" customHeight="1"/>
    <row r="1126" ht="18" customHeight="1"/>
    <row r="1127" ht="18" customHeight="1"/>
    <row r="1128" ht="18" customHeight="1"/>
    <row r="1129" ht="18" customHeight="1"/>
    <row r="1130" ht="18" customHeight="1"/>
    <row r="1131" ht="18" customHeight="1"/>
    <row r="1132" ht="18" customHeight="1"/>
    <row r="1133" ht="18" customHeight="1"/>
    <row r="1134" ht="18" customHeight="1"/>
    <row r="1135" ht="18" customHeight="1"/>
    <row r="1136" ht="18" customHeight="1"/>
    <row r="1137" ht="18" customHeight="1"/>
    <row r="1138" ht="18" customHeight="1"/>
    <row r="1139" ht="18" customHeight="1"/>
    <row r="1140" ht="18" customHeight="1"/>
    <row r="1141" ht="18" customHeight="1"/>
    <row r="1142" ht="18" customHeight="1"/>
    <row r="1143" ht="18" customHeight="1"/>
    <row r="1144" ht="18" customHeight="1"/>
    <row r="1145" ht="18" customHeight="1"/>
    <row r="1146" ht="18" customHeight="1"/>
    <row r="1147" ht="18" customHeight="1"/>
    <row r="1148" ht="18" customHeight="1"/>
    <row r="1149" ht="18" customHeight="1"/>
    <row r="1150" ht="18" customHeight="1"/>
    <row r="1151" ht="18" customHeight="1"/>
    <row r="1152" ht="18" customHeight="1"/>
    <row r="1153" ht="18" customHeight="1"/>
    <row r="1154" ht="18" customHeight="1"/>
    <row r="1155" ht="18" customHeight="1"/>
    <row r="1156" ht="18" customHeight="1"/>
    <row r="1157" ht="18" customHeight="1"/>
    <row r="1158" ht="18" customHeight="1"/>
    <row r="1159" ht="18" customHeight="1"/>
    <row r="1160" ht="18" customHeight="1"/>
    <row r="1161" ht="18" customHeight="1"/>
    <row r="1162" ht="18" customHeight="1"/>
    <row r="1163" ht="18" customHeight="1"/>
    <row r="1164" ht="18" customHeight="1"/>
    <row r="1165" ht="18" customHeight="1"/>
    <row r="1166" ht="18" customHeight="1"/>
    <row r="1167" ht="18" customHeight="1"/>
    <row r="1168" ht="18" customHeight="1"/>
    <row r="1169" ht="18" customHeight="1"/>
    <row r="1170" ht="18" customHeight="1"/>
    <row r="1171" ht="18" customHeight="1"/>
    <row r="1172" ht="18" customHeight="1"/>
    <row r="1173" ht="18" customHeight="1"/>
    <row r="1174" ht="18" customHeight="1"/>
    <row r="1175" ht="18" customHeight="1"/>
    <row r="1176" ht="18" customHeight="1"/>
    <row r="1177" ht="18" customHeight="1"/>
    <row r="1178" ht="18" customHeight="1"/>
    <row r="1179" ht="18" customHeight="1"/>
    <row r="1180" ht="18" customHeight="1"/>
    <row r="1181" ht="18" customHeight="1"/>
    <row r="1182" ht="18" customHeight="1"/>
    <row r="1183" ht="18" customHeight="1"/>
    <row r="1184" ht="18" customHeight="1"/>
    <row r="1185" ht="18" customHeight="1"/>
    <row r="1186" ht="18" customHeight="1"/>
    <row r="1187" ht="18" customHeight="1"/>
    <row r="1188" ht="18" customHeight="1"/>
    <row r="1189" ht="18" customHeight="1"/>
    <row r="1190" ht="18" customHeight="1"/>
    <row r="1191" ht="18" customHeight="1"/>
    <row r="1192" ht="18" customHeight="1"/>
    <row r="1193" ht="18" customHeight="1"/>
    <row r="1194" ht="18" customHeight="1"/>
    <row r="1195" ht="18" customHeight="1"/>
    <row r="1196" ht="18" customHeight="1"/>
    <row r="1197" ht="18" customHeight="1"/>
    <row r="1198" ht="18" customHeight="1"/>
    <row r="1199" ht="18" customHeight="1"/>
    <row r="1200" ht="18" customHeight="1"/>
    <row r="1201" ht="18" customHeight="1"/>
    <row r="1202" ht="18" customHeight="1"/>
    <row r="1203" ht="18" customHeight="1"/>
    <row r="1204" ht="18" customHeight="1"/>
    <row r="1205" ht="18" customHeight="1"/>
    <row r="1206" ht="18" customHeight="1"/>
    <row r="1207" ht="18" customHeight="1"/>
    <row r="1208" ht="18" customHeight="1"/>
    <row r="1209" ht="18" customHeight="1"/>
    <row r="1210" ht="18" customHeight="1"/>
    <row r="1211" ht="18" customHeight="1"/>
    <row r="1212" ht="18" customHeight="1"/>
    <row r="1213" ht="18" customHeight="1"/>
    <row r="1214" ht="18" customHeight="1"/>
    <row r="1215" ht="18" customHeight="1"/>
    <row r="1216" ht="18" customHeight="1"/>
    <row r="1217" ht="18" customHeight="1"/>
    <row r="1218" ht="18" customHeight="1"/>
    <row r="1219" ht="18" customHeight="1"/>
    <row r="1220" ht="18" customHeight="1"/>
    <row r="1221" ht="18" customHeight="1"/>
    <row r="1222" ht="18" customHeight="1"/>
    <row r="1223" ht="18" customHeight="1"/>
    <row r="1224" ht="18" customHeight="1"/>
    <row r="1225" ht="18" customHeight="1"/>
    <row r="1226" ht="18" customHeight="1"/>
    <row r="1227" ht="18" customHeight="1"/>
    <row r="1228" ht="18" customHeight="1"/>
    <row r="1229" ht="18" customHeight="1"/>
    <row r="1230" ht="18" customHeight="1"/>
    <row r="1231" ht="18" customHeight="1"/>
    <row r="1232" ht="18" customHeight="1"/>
    <row r="1233" ht="18" customHeight="1"/>
    <row r="1234" ht="18" customHeight="1"/>
    <row r="1235" ht="18" customHeight="1"/>
    <row r="1236" ht="18" customHeight="1"/>
    <row r="1237" ht="18" customHeight="1"/>
    <row r="1238" ht="18" customHeight="1"/>
    <row r="1239" ht="18" customHeight="1"/>
    <row r="1240" ht="18" customHeight="1"/>
    <row r="1241" ht="18" customHeight="1"/>
    <row r="1242" ht="18" customHeight="1"/>
    <row r="1243" ht="18" customHeight="1"/>
    <row r="1244" ht="18" customHeight="1"/>
    <row r="1245" ht="18" customHeight="1"/>
    <row r="1246" ht="18" customHeight="1"/>
    <row r="1247" ht="18" customHeight="1"/>
    <row r="1248" ht="18" customHeight="1"/>
    <row r="1249" ht="18" customHeight="1"/>
    <row r="1250" ht="18" customHeight="1"/>
    <row r="1251" ht="18" customHeight="1"/>
    <row r="1252" ht="18" customHeight="1"/>
    <row r="1253" ht="18" customHeight="1"/>
    <row r="1254" ht="18" customHeight="1"/>
    <row r="1255" ht="18" customHeight="1"/>
    <row r="1256" ht="18" customHeight="1"/>
    <row r="1257" ht="18" customHeight="1"/>
    <row r="1258" ht="18" customHeight="1"/>
    <row r="1259" ht="18" customHeight="1"/>
    <row r="1260" ht="18" customHeight="1"/>
    <row r="1261" ht="18" customHeight="1"/>
    <row r="1262" ht="18" customHeight="1"/>
    <row r="1263" ht="18" customHeight="1"/>
    <row r="1264" ht="18" customHeight="1"/>
    <row r="1265" ht="18" customHeight="1"/>
    <row r="1266" ht="18" customHeight="1"/>
    <row r="1267" ht="18" customHeight="1"/>
    <row r="1268" ht="18" customHeight="1"/>
    <row r="1269" ht="18" customHeight="1"/>
    <row r="1270" ht="18" customHeight="1"/>
    <row r="1271" ht="18" customHeight="1"/>
    <row r="1272" ht="18" customHeight="1"/>
    <row r="1273" ht="18" customHeight="1"/>
    <row r="1274" ht="18" customHeight="1"/>
    <row r="1275" ht="18" customHeight="1"/>
    <row r="1276" ht="18" customHeight="1"/>
    <row r="1277" ht="18" customHeight="1"/>
    <row r="1278" ht="18" customHeight="1"/>
    <row r="1279" ht="18" customHeight="1"/>
    <row r="1280" ht="18" customHeight="1"/>
    <row r="1281" ht="18" customHeight="1"/>
    <row r="1282" ht="18" customHeight="1"/>
    <row r="1283" ht="18" customHeight="1"/>
    <row r="1284" ht="18" customHeight="1"/>
    <row r="1285" ht="18" customHeight="1"/>
    <row r="1286" ht="18" customHeight="1"/>
    <row r="1287" ht="18" customHeight="1"/>
    <row r="1288" ht="18" customHeight="1"/>
    <row r="1289" ht="18" customHeight="1"/>
    <row r="1290" ht="18" customHeight="1"/>
    <row r="1291" ht="18" customHeight="1"/>
    <row r="1292" ht="18" customHeight="1"/>
    <row r="1293" ht="18" customHeight="1"/>
    <row r="1294" ht="18" customHeight="1"/>
    <row r="1295" ht="18" customHeight="1"/>
    <row r="1296" ht="18" customHeight="1"/>
    <row r="1297" ht="18" customHeight="1"/>
    <row r="1298" ht="18" customHeight="1"/>
    <row r="1299" ht="18" customHeight="1"/>
    <row r="1300" ht="18" customHeight="1"/>
    <row r="1301" ht="18" customHeight="1"/>
    <row r="1302" ht="18" customHeight="1"/>
    <row r="1303" ht="18" customHeight="1"/>
    <row r="1304" ht="18" customHeight="1"/>
    <row r="1305" ht="18" customHeight="1"/>
    <row r="1306" ht="18" customHeight="1"/>
    <row r="1307" ht="18" customHeight="1"/>
    <row r="1308" ht="18" customHeight="1"/>
    <row r="1309" ht="18" customHeight="1"/>
    <row r="1310" ht="18" customHeight="1"/>
    <row r="1311" ht="18" customHeight="1"/>
    <row r="1312" ht="18" customHeight="1"/>
    <row r="1313" ht="18" customHeight="1"/>
    <row r="1314" ht="18" customHeight="1"/>
    <row r="1315" ht="18" customHeight="1"/>
    <row r="1316" ht="18" customHeight="1"/>
    <row r="1317" ht="18" customHeight="1"/>
    <row r="1318" ht="18" customHeight="1"/>
    <row r="1319" ht="18" customHeight="1"/>
    <row r="1320" ht="18" customHeight="1"/>
    <row r="1321" ht="18" customHeight="1"/>
    <row r="1322" ht="18" customHeight="1"/>
    <row r="1323" ht="18" customHeight="1"/>
    <row r="1324" ht="18" customHeight="1"/>
    <row r="1325" ht="18" customHeight="1"/>
    <row r="1326" ht="18" customHeight="1"/>
    <row r="1327" ht="18" customHeight="1"/>
    <row r="1328" ht="18" customHeight="1"/>
    <row r="1329" ht="18" customHeight="1"/>
    <row r="1330" ht="18" customHeight="1"/>
    <row r="1331" ht="18" customHeight="1"/>
    <row r="1332" ht="18" customHeight="1"/>
    <row r="1333" ht="18" customHeight="1"/>
    <row r="1334" ht="18" customHeight="1"/>
    <row r="1335" ht="18" customHeight="1"/>
    <row r="1336" ht="18" customHeight="1"/>
    <row r="1337" ht="18" customHeight="1"/>
    <row r="1338" ht="18" customHeight="1"/>
    <row r="1339" ht="18" customHeight="1"/>
    <row r="1340" ht="18" customHeight="1"/>
    <row r="1341" ht="18" customHeight="1"/>
    <row r="1342" ht="18" customHeight="1"/>
    <row r="1343" ht="18" customHeight="1"/>
    <row r="1344" ht="18" customHeight="1"/>
    <row r="1345" ht="18" customHeight="1"/>
    <row r="1346" ht="18" customHeight="1"/>
    <row r="1347" ht="18" customHeight="1"/>
    <row r="1348" ht="18" customHeight="1"/>
    <row r="1349" ht="18" customHeight="1"/>
    <row r="1350" ht="18" customHeight="1"/>
    <row r="1351" ht="18" customHeight="1"/>
    <row r="1352" ht="18" customHeight="1"/>
    <row r="1353" ht="18" customHeight="1"/>
    <row r="1354" ht="18" customHeight="1"/>
    <row r="1355" ht="18" customHeight="1"/>
    <row r="1356" ht="18" customHeight="1"/>
    <row r="1357" ht="18" customHeight="1"/>
    <row r="1358" ht="18" customHeight="1"/>
    <row r="1359" ht="18" customHeight="1"/>
    <row r="1360" ht="18" customHeight="1"/>
    <row r="1361" ht="18" customHeight="1"/>
    <row r="1362" ht="18" customHeight="1"/>
    <row r="1363" ht="18" customHeight="1"/>
    <row r="1364" ht="18" customHeight="1"/>
    <row r="1365" ht="18" customHeight="1"/>
    <row r="1366" ht="18" customHeight="1"/>
    <row r="1367" ht="18" customHeight="1"/>
    <row r="1368" ht="18" customHeight="1"/>
    <row r="1369" ht="18" customHeight="1"/>
    <row r="1370" ht="18" customHeight="1"/>
    <row r="1371" ht="18" customHeight="1"/>
    <row r="1372" ht="18" customHeight="1"/>
    <row r="1373" ht="18" customHeight="1"/>
    <row r="1374" ht="18" customHeight="1"/>
    <row r="1375" ht="18" customHeight="1"/>
    <row r="1376" ht="18" customHeight="1"/>
    <row r="1377" ht="18" customHeight="1"/>
    <row r="1378" ht="18" customHeight="1"/>
    <row r="1379" ht="18" customHeight="1"/>
    <row r="1380" ht="18" customHeight="1"/>
    <row r="1381" ht="18" customHeight="1"/>
    <row r="1382" ht="18" customHeight="1"/>
    <row r="1383" ht="18" customHeight="1"/>
    <row r="1384" ht="18" customHeight="1"/>
    <row r="1385" ht="18" customHeight="1"/>
    <row r="1386" ht="18" customHeight="1"/>
    <row r="1387" ht="18" customHeight="1"/>
    <row r="1388" ht="18" customHeight="1"/>
    <row r="1389" ht="18" customHeight="1"/>
    <row r="1390" ht="18" customHeight="1"/>
    <row r="1391" ht="18" customHeight="1"/>
    <row r="1392" ht="18" customHeight="1"/>
    <row r="1393" ht="18" customHeight="1"/>
    <row r="1394" ht="18" customHeight="1"/>
    <row r="1395" ht="18" customHeight="1"/>
    <row r="1396" ht="18" customHeight="1"/>
    <row r="1397" ht="18" customHeight="1"/>
    <row r="1398" ht="18" customHeight="1"/>
    <row r="1399" ht="18" customHeight="1"/>
    <row r="1400" ht="18" customHeight="1"/>
    <row r="1401" ht="18" customHeight="1"/>
    <row r="1402" ht="18" customHeight="1"/>
    <row r="1403" ht="18" customHeight="1"/>
    <row r="1404" ht="18" customHeight="1"/>
    <row r="1405" ht="18" customHeight="1"/>
    <row r="1406" ht="18" customHeight="1"/>
    <row r="1407" ht="18" customHeight="1"/>
    <row r="1408" ht="18" customHeight="1"/>
    <row r="1409" ht="18" customHeight="1"/>
    <row r="1410" ht="18" customHeight="1"/>
    <row r="1411" ht="18" customHeight="1"/>
    <row r="1412" ht="18" customHeight="1"/>
    <row r="1413" ht="18" customHeight="1"/>
    <row r="1414" ht="18" customHeight="1"/>
    <row r="1415" ht="18" customHeight="1"/>
    <row r="1416" ht="18" customHeight="1"/>
    <row r="1417" ht="18" customHeight="1"/>
    <row r="1418" ht="18" customHeight="1"/>
    <row r="1419" ht="18" customHeight="1"/>
    <row r="1420" ht="18" customHeight="1"/>
    <row r="1421" ht="18" customHeight="1"/>
    <row r="1422" ht="18" customHeight="1"/>
    <row r="1423" ht="18" customHeight="1"/>
    <row r="1424" ht="18" customHeight="1"/>
    <row r="1425" ht="18" customHeight="1"/>
    <row r="1426" ht="18" customHeight="1"/>
    <row r="1427" ht="18" customHeight="1"/>
    <row r="1428" ht="18" customHeight="1"/>
    <row r="1429" ht="18" customHeight="1"/>
    <row r="1430" ht="18" customHeight="1"/>
    <row r="1431" ht="18" customHeight="1"/>
    <row r="1432" ht="18" customHeight="1"/>
    <row r="1433" ht="18" customHeight="1"/>
    <row r="1434" ht="18" customHeight="1"/>
    <row r="1435" ht="18" customHeight="1"/>
    <row r="1436" ht="18" customHeight="1"/>
    <row r="1437" ht="18" customHeight="1"/>
    <row r="1438" ht="18" customHeight="1"/>
    <row r="1439" ht="18" customHeight="1"/>
    <row r="1440" ht="18" customHeight="1"/>
    <row r="1441" ht="18" customHeight="1"/>
    <row r="1442" ht="18" customHeight="1"/>
    <row r="1443" ht="18" customHeight="1"/>
    <row r="1444" ht="18" customHeight="1"/>
    <row r="1445" ht="18" customHeight="1"/>
    <row r="1446" ht="18" customHeight="1"/>
    <row r="1447" ht="18" customHeight="1"/>
    <row r="1448" ht="18" customHeight="1"/>
    <row r="1449" ht="18" customHeight="1"/>
    <row r="1450" ht="18" customHeight="1"/>
    <row r="1451" ht="18" customHeight="1"/>
    <row r="1452" ht="18" customHeight="1"/>
    <row r="1453" ht="18" customHeight="1"/>
    <row r="1454" ht="18" customHeight="1"/>
    <row r="1455" ht="18" customHeight="1"/>
    <row r="1456" ht="18" customHeight="1"/>
    <row r="1457" ht="18" customHeight="1"/>
    <row r="1458" ht="18" customHeight="1"/>
    <row r="1459" ht="18" customHeight="1"/>
    <row r="1460" ht="18" customHeight="1"/>
    <row r="1461" ht="18" customHeight="1"/>
    <row r="1462" ht="18" customHeight="1"/>
    <row r="1463" ht="18" customHeight="1"/>
    <row r="1464" ht="18" customHeight="1"/>
    <row r="1465" ht="18" customHeight="1"/>
    <row r="1466" ht="18" customHeight="1"/>
    <row r="1467" ht="18" customHeight="1"/>
    <row r="1468" ht="18" customHeight="1"/>
    <row r="1469" ht="18" customHeight="1"/>
    <row r="1470" ht="18" customHeight="1"/>
    <row r="1471" ht="18" customHeight="1"/>
    <row r="1472" ht="18" customHeight="1"/>
    <row r="1473" ht="18" customHeight="1"/>
    <row r="1474" ht="18" customHeight="1"/>
    <row r="1475" ht="18" customHeight="1"/>
    <row r="1476" ht="18" customHeight="1"/>
    <row r="1477" ht="18" customHeight="1"/>
    <row r="1478" ht="18" customHeight="1"/>
    <row r="1479" ht="18" customHeight="1"/>
    <row r="1480" ht="18" customHeight="1"/>
    <row r="1481" ht="18" customHeight="1"/>
    <row r="1482" ht="18" customHeight="1"/>
    <row r="1483" ht="18" customHeight="1"/>
    <row r="1484" ht="18" customHeight="1"/>
    <row r="1485" ht="18" customHeight="1"/>
    <row r="1486" ht="18" customHeight="1"/>
    <row r="1487" ht="18" customHeight="1"/>
    <row r="1488" ht="18" customHeight="1"/>
    <row r="1489" ht="18" customHeight="1"/>
    <row r="1490" ht="18" customHeight="1"/>
    <row r="1491" ht="18" customHeight="1"/>
    <row r="1492" ht="18" customHeight="1"/>
    <row r="1493" ht="18" customHeight="1"/>
    <row r="1494" ht="18" customHeight="1"/>
    <row r="1495" ht="18" customHeight="1"/>
    <row r="1496" ht="18" customHeight="1"/>
    <row r="1497" ht="18" customHeight="1"/>
    <row r="1498" ht="18" customHeight="1"/>
    <row r="1499" ht="18" customHeight="1"/>
    <row r="1500" ht="18" customHeight="1"/>
    <row r="1501" ht="18" customHeight="1"/>
    <row r="1502" ht="18" customHeight="1"/>
    <row r="1503" ht="18" customHeight="1"/>
    <row r="1504" ht="18" customHeight="1"/>
    <row r="1505" ht="18" customHeight="1"/>
    <row r="1506" ht="18" customHeight="1"/>
    <row r="1507" ht="18" customHeight="1"/>
    <row r="1508" ht="18" customHeight="1"/>
    <row r="1509" ht="18" customHeight="1"/>
    <row r="1510" ht="18" customHeight="1"/>
    <row r="1511" ht="18" customHeight="1"/>
    <row r="1512" ht="18" customHeight="1"/>
    <row r="1513" ht="18" customHeight="1"/>
    <row r="1514" ht="18" customHeight="1"/>
    <row r="1515" ht="18" customHeight="1"/>
    <row r="1516" ht="18" customHeight="1"/>
    <row r="1517" ht="18" customHeight="1"/>
    <row r="1518" ht="18" customHeight="1"/>
    <row r="1519" ht="18" customHeight="1"/>
    <row r="1520" ht="18" customHeight="1"/>
    <row r="1521" ht="18" customHeight="1"/>
    <row r="1522" ht="18" customHeight="1"/>
    <row r="1523" ht="18" customHeight="1"/>
    <row r="1524" ht="18" customHeight="1"/>
    <row r="1525" ht="18" customHeight="1"/>
    <row r="1526" ht="18" customHeight="1"/>
    <row r="1527" ht="18" customHeight="1"/>
    <row r="1528" ht="18" customHeight="1"/>
    <row r="1529" ht="18" customHeight="1"/>
    <row r="1530" ht="18" customHeight="1"/>
    <row r="1531" ht="18" customHeight="1"/>
    <row r="1532" ht="18" customHeight="1"/>
    <row r="1533" ht="18" customHeight="1"/>
    <row r="1534" ht="18" customHeight="1"/>
    <row r="1535" ht="18" customHeight="1"/>
    <row r="1536" ht="18" customHeight="1"/>
    <row r="1537" ht="18" customHeight="1"/>
    <row r="1538" ht="18" customHeight="1"/>
    <row r="1539" ht="18" customHeight="1"/>
    <row r="1540" ht="18" customHeight="1"/>
    <row r="1541" ht="18" customHeight="1"/>
    <row r="1542" ht="18" customHeight="1"/>
    <row r="1543" ht="18" customHeight="1"/>
    <row r="1544" ht="18" customHeight="1"/>
    <row r="1545" ht="18" customHeight="1"/>
    <row r="1546" ht="18" customHeight="1"/>
    <row r="1547" ht="18" customHeight="1"/>
    <row r="1548" ht="18" customHeight="1"/>
    <row r="1549" ht="18" customHeight="1"/>
    <row r="1550" ht="18" customHeight="1"/>
    <row r="1551" ht="18" customHeight="1"/>
    <row r="1552" ht="18" customHeight="1"/>
    <row r="1553" ht="18" customHeight="1"/>
    <row r="1554" ht="18" customHeight="1"/>
    <row r="1555" ht="18" customHeight="1"/>
    <row r="1556" ht="18" customHeight="1"/>
    <row r="1557" ht="18" customHeight="1"/>
    <row r="1558" ht="18" customHeight="1"/>
    <row r="1559" ht="18" customHeight="1"/>
    <row r="1560" ht="18" customHeight="1"/>
    <row r="1561" ht="18" customHeight="1"/>
    <row r="1562" ht="18" customHeight="1"/>
    <row r="1563" ht="18" customHeight="1"/>
    <row r="1564" ht="18" customHeight="1"/>
    <row r="1565" ht="18" customHeight="1"/>
    <row r="1566" ht="18" customHeight="1"/>
    <row r="1567" ht="18" customHeight="1"/>
    <row r="1568" ht="18" customHeight="1"/>
    <row r="1569" ht="18" customHeight="1"/>
    <row r="1570" ht="18" customHeight="1"/>
    <row r="1571" ht="18" customHeight="1"/>
    <row r="1572" ht="18" customHeight="1"/>
    <row r="1573" ht="18" customHeight="1"/>
    <row r="1574" ht="18" customHeight="1"/>
    <row r="1575" ht="18" customHeight="1"/>
    <row r="1576" ht="18" customHeight="1"/>
    <row r="1577" ht="18" customHeight="1"/>
    <row r="1578" ht="18" customHeight="1"/>
    <row r="1579" ht="18" customHeight="1"/>
    <row r="1580" ht="18" customHeight="1"/>
    <row r="1581" ht="18" customHeight="1"/>
    <row r="1582" ht="18" customHeight="1"/>
    <row r="1583" ht="18" customHeight="1"/>
    <row r="1584" ht="18" customHeight="1"/>
    <row r="1585" ht="18" customHeight="1"/>
    <row r="1586" ht="18" customHeight="1"/>
    <row r="1587" ht="18" customHeight="1"/>
    <row r="1588" ht="18" customHeight="1"/>
    <row r="1589" ht="18" customHeight="1"/>
    <row r="1590" ht="18" customHeight="1"/>
    <row r="1591" ht="18" customHeight="1"/>
    <row r="1592" ht="18" customHeight="1"/>
    <row r="1593" ht="18" customHeight="1"/>
    <row r="1594" ht="18" customHeight="1"/>
    <row r="1595" ht="18" customHeight="1"/>
    <row r="1596" ht="18" customHeight="1"/>
    <row r="1597" ht="18" customHeight="1"/>
    <row r="1598" ht="18" customHeight="1"/>
    <row r="1599" ht="18" customHeight="1"/>
    <row r="1600" ht="18" customHeight="1"/>
    <row r="1601" ht="18" customHeight="1"/>
    <row r="1602" ht="18" customHeight="1"/>
    <row r="1603" ht="18" customHeight="1"/>
    <row r="1604" ht="18" customHeight="1"/>
    <row r="1605" ht="18" customHeight="1"/>
    <row r="1606" ht="18" customHeight="1"/>
    <row r="1607" ht="18" customHeight="1"/>
    <row r="1608" ht="18" customHeight="1"/>
    <row r="1609" ht="18" customHeight="1"/>
    <row r="1610" ht="18" customHeight="1"/>
    <row r="1611" ht="18" customHeight="1"/>
    <row r="1612" ht="18" customHeight="1"/>
    <row r="1613" ht="18" customHeight="1"/>
    <row r="1614" ht="18" customHeight="1"/>
    <row r="1615" ht="18" customHeight="1"/>
    <row r="1616" ht="18" customHeight="1"/>
    <row r="1617" ht="18" customHeight="1"/>
    <row r="1618" ht="18" customHeight="1"/>
    <row r="1619" ht="18" customHeight="1"/>
    <row r="1620" ht="18" customHeight="1"/>
    <row r="1621" ht="18" customHeight="1"/>
    <row r="1622" ht="18" customHeight="1"/>
    <row r="1623" ht="18" customHeight="1"/>
    <row r="1624" ht="18" customHeight="1"/>
    <row r="1625" ht="18" customHeight="1"/>
    <row r="1626" ht="18" customHeight="1"/>
    <row r="1627" ht="18" customHeight="1"/>
    <row r="1628" ht="18" customHeight="1"/>
    <row r="1629" ht="18" customHeight="1"/>
    <row r="1630" ht="18" customHeight="1"/>
    <row r="1631" ht="18" customHeight="1"/>
    <row r="1632" ht="18" customHeight="1"/>
    <row r="1633" ht="18" customHeight="1"/>
    <row r="1634" ht="18" customHeight="1"/>
    <row r="1635" ht="18" customHeight="1"/>
    <row r="1636" ht="18" customHeight="1"/>
    <row r="1637" ht="18" customHeight="1"/>
    <row r="1638" ht="18" customHeight="1"/>
    <row r="1639" ht="18" customHeight="1"/>
    <row r="1640" ht="18" customHeight="1"/>
    <row r="1641" ht="18" customHeight="1"/>
    <row r="1642" ht="18" customHeight="1"/>
    <row r="1643" ht="18" customHeight="1"/>
    <row r="1644" ht="18" customHeight="1"/>
    <row r="1645" ht="18" customHeight="1"/>
    <row r="1646" ht="18" customHeight="1"/>
    <row r="1647" ht="18" customHeight="1"/>
    <row r="1648" ht="18" customHeight="1"/>
    <row r="1649" ht="18" customHeight="1"/>
    <row r="1650" ht="18" customHeight="1"/>
    <row r="1651" ht="18" customHeight="1"/>
    <row r="1652" ht="18" customHeight="1"/>
    <row r="1653" ht="18" customHeight="1"/>
    <row r="1654" ht="18" customHeight="1"/>
    <row r="1655" ht="18" customHeight="1"/>
    <row r="1656" ht="18" customHeight="1"/>
    <row r="1657" ht="18" customHeight="1"/>
    <row r="1658" ht="18" customHeight="1"/>
    <row r="1659" ht="18" customHeight="1"/>
    <row r="1660" ht="18" customHeight="1"/>
    <row r="1661" ht="18" customHeight="1"/>
    <row r="1662" ht="18" customHeight="1"/>
    <row r="1663" ht="18" customHeight="1"/>
    <row r="1664" ht="18" customHeight="1"/>
    <row r="1665" ht="18" customHeight="1"/>
    <row r="1666" ht="18" customHeight="1"/>
    <row r="1667" ht="18" customHeight="1"/>
    <row r="1668" ht="18" customHeight="1"/>
    <row r="1669" ht="18" customHeight="1"/>
    <row r="1670" ht="18" customHeight="1"/>
    <row r="1671" ht="18" customHeight="1"/>
    <row r="1672" ht="18" customHeight="1"/>
    <row r="1673" ht="18" customHeight="1"/>
    <row r="1674" ht="18" customHeight="1"/>
    <row r="1675" ht="18" customHeight="1"/>
    <row r="1676" ht="18" customHeight="1"/>
    <row r="1677" ht="18" customHeight="1"/>
    <row r="1678" ht="18" customHeight="1"/>
    <row r="1679" ht="18" customHeight="1"/>
    <row r="1680" ht="18" customHeight="1"/>
    <row r="1681" ht="18" customHeight="1"/>
    <row r="1682" ht="18" customHeight="1"/>
    <row r="1683" ht="18" customHeight="1"/>
    <row r="1684" ht="18" customHeight="1"/>
    <row r="1685" ht="18" customHeight="1"/>
    <row r="1686" ht="18" customHeight="1"/>
    <row r="1687" ht="18" customHeight="1"/>
    <row r="1688" ht="18" customHeight="1"/>
    <row r="1689" ht="18" customHeight="1"/>
    <row r="1690" ht="18" customHeight="1"/>
    <row r="1691" ht="18" customHeight="1"/>
    <row r="1692" ht="18" customHeight="1"/>
    <row r="1693" ht="18" customHeight="1"/>
    <row r="1694" ht="18" customHeight="1"/>
    <row r="1695" ht="18" customHeight="1"/>
    <row r="1696" ht="18" customHeight="1"/>
    <row r="1697" ht="18" customHeight="1"/>
    <row r="1698" ht="18" customHeight="1"/>
    <row r="1699" ht="18" customHeight="1"/>
    <row r="1700" ht="18" customHeight="1"/>
    <row r="1701" ht="18" customHeight="1"/>
    <row r="1702" ht="18" customHeight="1"/>
    <row r="1703" ht="18" customHeight="1"/>
    <row r="1704" ht="18" customHeight="1"/>
    <row r="1705" ht="18" customHeight="1"/>
    <row r="1706" ht="18" customHeight="1"/>
    <row r="1707" ht="18" customHeight="1"/>
    <row r="1708" ht="18" customHeight="1"/>
    <row r="1709" ht="18" customHeight="1"/>
    <row r="1710" ht="18" customHeight="1"/>
    <row r="1711" ht="18" customHeight="1"/>
    <row r="1712" ht="18" customHeight="1"/>
    <row r="1713" ht="18" customHeight="1"/>
    <row r="1714" ht="18" customHeight="1"/>
    <row r="1715" ht="18" customHeight="1"/>
    <row r="1716" ht="18" customHeight="1"/>
    <row r="1717" ht="18" customHeight="1"/>
    <row r="1718" ht="18" customHeight="1"/>
    <row r="1719" ht="18" customHeight="1"/>
    <row r="1720" ht="18" customHeight="1"/>
    <row r="1721" ht="18" customHeight="1"/>
    <row r="1722" ht="18" customHeight="1"/>
    <row r="1723" ht="18" customHeight="1"/>
    <row r="1724" ht="18" customHeight="1"/>
    <row r="1725" ht="18" customHeight="1"/>
    <row r="1726" ht="18" customHeight="1"/>
    <row r="1727" ht="18" customHeight="1"/>
    <row r="1728" ht="18" customHeight="1"/>
    <row r="1729" ht="18" customHeight="1"/>
    <row r="1730" ht="18" customHeight="1"/>
    <row r="1731" ht="18" customHeight="1"/>
    <row r="1732" ht="18" customHeight="1"/>
    <row r="1733" ht="18" customHeight="1"/>
    <row r="1734" ht="18" customHeight="1"/>
    <row r="1735" ht="18" customHeight="1"/>
    <row r="1736" ht="18" customHeight="1"/>
    <row r="1737" ht="18" customHeight="1"/>
    <row r="1738" ht="18" customHeight="1"/>
    <row r="1739" ht="18" customHeight="1"/>
    <row r="1740" ht="18" customHeight="1"/>
    <row r="1741" ht="18" customHeight="1"/>
    <row r="1742" ht="18" customHeight="1"/>
    <row r="1743" ht="18" customHeight="1"/>
    <row r="1744" ht="18" customHeight="1"/>
    <row r="1745" ht="18" customHeight="1"/>
    <row r="1746" ht="18" customHeight="1"/>
    <row r="1747" ht="18" customHeight="1"/>
    <row r="1748" ht="18" customHeight="1"/>
    <row r="1749" ht="18" customHeight="1"/>
    <row r="1750" ht="18" customHeight="1"/>
    <row r="1751" ht="18" customHeight="1"/>
    <row r="1752" ht="18" customHeight="1"/>
    <row r="1753" ht="18" customHeight="1"/>
    <row r="1754" ht="18" customHeight="1"/>
    <row r="1755" ht="18" customHeight="1"/>
    <row r="1756" ht="18" customHeight="1"/>
    <row r="1757" ht="18" customHeight="1"/>
    <row r="1758" ht="18" customHeight="1"/>
    <row r="1759" ht="18" customHeight="1"/>
    <row r="1760" ht="18" customHeight="1"/>
    <row r="1761" ht="18" customHeight="1"/>
    <row r="1762" ht="18" customHeight="1"/>
    <row r="1763" ht="18" customHeight="1"/>
    <row r="1764" ht="18" customHeight="1"/>
    <row r="1765" ht="18" customHeight="1"/>
    <row r="1766" ht="18" customHeight="1"/>
    <row r="1767" ht="18" customHeight="1"/>
    <row r="1768" ht="18" customHeight="1"/>
    <row r="1769" ht="18" customHeight="1"/>
    <row r="1770" ht="18" customHeight="1"/>
    <row r="1771" ht="18" customHeight="1"/>
    <row r="1772" ht="18" customHeight="1"/>
    <row r="1773" ht="18" customHeight="1"/>
    <row r="1774" ht="18" customHeight="1"/>
    <row r="1775" ht="18" customHeight="1"/>
    <row r="1776" ht="18" customHeight="1"/>
    <row r="1777" ht="18" customHeight="1"/>
    <row r="1778" ht="18" customHeight="1"/>
    <row r="1779" ht="18" customHeight="1"/>
    <row r="1780" ht="18" customHeight="1"/>
    <row r="1781" ht="18" customHeight="1"/>
    <row r="1782" ht="18" customHeight="1"/>
    <row r="1783" ht="18" customHeight="1"/>
    <row r="1784" ht="18" customHeight="1"/>
    <row r="1785" ht="18" customHeight="1"/>
    <row r="1786" ht="18" customHeight="1"/>
    <row r="1787" ht="18" customHeight="1"/>
    <row r="1788" ht="18" customHeight="1"/>
    <row r="1789" ht="18" customHeight="1"/>
    <row r="1790" ht="18" customHeight="1"/>
    <row r="1791" ht="18" customHeight="1"/>
    <row r="1792" ht="18" customHeight="1"/>
    <row r="1793" ht="18" customHeight="1"/>
    <row r="1794" ht="18" customHeight="1"/>
    <row r="1795" ht="18" customHeight="1"/>
    <row r="1796" ht="18" customHeight="1"/>
    <row r="1797" ht="18" customHeight="1"/>
    <row r="1798" ht="18" customHeight="1"/>
    <row r="1799" ht="18" customHeight="1"/>
    <row r="1800" ht="18" customHeight="1"/>
    <row r="1801" ht="18" customHeight="1"/>
    <row r="1802" ht="18" customHeight="1"/>
    <row r="1803" ht="18" customHeight="1"/>
    <row r="1804" ht="18" customHeight="1"/>
    <row r="1805" ht="18" customHeight="1"/>
    <row r="1806" ht="18" customHeight="1"/>
    <row r="1807" ht="18" customHeight="1"/>
    <row r="1808" ht="18" customHeight="1"/>
    <row r="1809" ht="18" customHeight="1"/>
    <row r="1810" ht="18" customHeight="1"/>
    <row r="1811" ht="18" customHeight="1"/>
    <row r="1812" ht="18" customHeight="1"/>
    <row r="1813" ht="18" customHeight="1"/>
    <row r="1814" ht="18" customHeight="1"/>
    <row r="1815" ht="18" customHeight="1"/>
    <row r="1816" ht="18" customHeight="1"/>
    <row r="1817" ht="18" customHeight="1"/>
    <row r="1818" ht="18" customHeight="1"/>
    <row r="1819" ht="18" customHeight="1"/>
    <row r="1820" ht="18" customHeight="1"/>
    <row r="1821" ht="18" customHeight="1"/>
    <row r="1822" ht="18" customHeight="1"/>
    <row r="1823" ht="18" customHeight="1"/>
    <row r="1824" ht="18" customHeight="1"/>
    <row r="1825" ht="18" customHeight="1"/>
    <row r="1826" ht="18" customHeight="1"/>
    <row r="1827" ht="18" customHeight="1"/>
    <row r="1828" ht="18" customHeight="1"/>
    <row r="1829" ht="18" customHeight="1"/>
    <row r="1830" ht="18" customHeight="1"/>
    <row r="1831" ht="18" customHeight="1"/>
    <row r="1832" ht="18" customHeight="1"/>
    <row r="1833" ht="18" customHeight="1"/>
    <row r="1834" ht="18" customHeight="1"/>
    <row r="1835" ht="18" customHeight="1"/>
    <row r="1836" ht="18" customHeight="1"/>
    <row r="1837" ht="18" customHeight="1"/>
    <row r="1838" ht="18" customHeight="1"/>
    <row r="1839" ht="18" customHeight="1"/>
    <row r="1840" ht="18" customHeight="1"/>
    <row r="1841" ht="18" customHeight="1"/>
    <row r="1842" ht="18" customHeight="1"/>
    <row r="1843" ht="18" customHeight="1"/>
    <row r="1844" ht="18" customHeight="1"/>
    <row r="1845" ht="18" customHeight="1"/>
  </sheetData>
  <sheetProtection sheet="1" objects="1" scenarios="1"/>
  <mergeCells count="47">
    <mergeCell ref="B3:T3"/>
    <mergeCell ref="S5:T5"/>
    <mergeCell ref="B7:B8"/>
    <mergeCell ref="C7:E8"/>
    <mergeCell ref="F7:F8"/>
    <mergeCell ref="G7:G8"/>
    <mergeCell ref="H7:H8"/>
    <mergeCell ref="I7:I8"/>
    <mergeCell ref="J7:L7"/>
    <mergeCell ref="M7:M8"/>
    <mergeCell ref="C19:E19"/>
    <mergeCell ref="N7:N8"/>
    <mergeCell ref="R7:R8"/>
    <mergeCell ref="S7:S8"/>
    <mergeCell ref="T7:T8"/>
    <mergeCell ref="C9:E9"/>
    <mergeCell ref="R9:R39"/>
    <mergeCell ref="C10:E10"/>
    <mergeCell ref="C11:E11"/>
    <mergeCell ref="C12:E12"/>
    <mergeCell ref="C13:E13"/>
    <mergeCell ref="C14:E14"/>
    <mergeCell ref="C15:E15"/>
    <mergeCell ref="C16:E16"/>
    <mergeCell ref="C17:E17"/>
    <mergeCell ref="C18:E18"/>
    <mergeCell ref="C31:E31"/>
    <mergeCell ref="C20:E20"/>
    <mergeCell ref="C21:E21"/>
    <mergeCell ref="C22:E22"/>
    <mergeCell ref="C23:E23"/>
    <mergeCell ref="C24:E24"/>
    <mergeCell ref="C25:E25"/>
    <mergeCell ref="C26:E26"/>
    <mergeCell ref="C27:E27"/>
    <mergeCell ref="C28:E28"/>
    <mergeCell ref="C29:E29"/>
    <mergeCell ref="C30:E30"/>
    <mergeCell ref="C38:E38"/>
    <mergeCell ref="C39:E39"/>
    <mergeCell ref="B40:G40"/>
    <mergeCell ref="C32:E32"/>
    <mergeCell ref="C33:E33"/>
    <mergeCell ref="C34:E34"/>
    <mergeCell ref="C35:E35"/>
    <mergeCell ref="C36:E36"/>
    <mergeCell ref="C37:E37"/>
  </mergeCells>
  <phoneticPr fontId="6"/>
  <dataValidations count="3">
    <dataValidation type="list" allowBlank="1" showInputMessage="1" showErrorMessage="1" sqref="M10:M39" xr:uid="{00000000-0002-0000-1100-000000000000}">
      <formula1>"1,2,3,4,5,6,7,8,9,10,11,12"</formula1>
    </dataValidation>
    <dataValidation type="list" allowBlank="1" showInputMessage="1" showErrorMessage="1" sqref="F10:F39" xr:uid="{00000000-0002-0000-1100-000001000000}">
      <formula1>"放課後児童支援員,補助員,育成支援の周辺業務を行う職員,その他"</formula1>
    </dataValidation>
    <dataValidation type="list" allowBlank="1" showInputMessage="1" showErrorMessage="1" sqref="G10:G39" xr:uid="{00000000-0002-0000-1100-000002000000}">
      <formula1>"常勤職員,非常勤職員"</formula1>
    </dataValidation>
  </dataValidations>
  <printOptions horizontalCentered="1"/>
  <pageMargins left="0.23622047244094491" right="0.23622047244094491" top="0.55118110236220474" bottom="0.55118110236220474" header="0.31496062992125984" footer="0.31496062992125984"/>
  <pageSetup paperSize="9" scale="56" orientation="landscape" r:id="rId1"/>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3"/>
  </sheetPr>
  <dimension ref="B1:BG879"/>
  <sheetViews>
    <sheetView view="pageBreakPreview" zoomScaleNormal="100" zoomScaleSheetLayoutView="100" workbookViewId="0">
      <selection activeCell="AY38" sqref="AY38"/>
    </sheetView>
  </sheetViews>
  <sheetFormatPr defaultColWidth="9.09765625" defaultRowHeight="13"/>
  <cols>
    <col min="1" max="485" width="3" style="185" customWidth="1"/>
    <col min="486" max="16384" width="9.09765625" style="185"/>
  </cols>
  <sheetData>
    <row r="1" spans="2:43" ht="18" customHeight="1">
      <c r="B1" s="189" t="s">
        <v>158</v>
      </c>
    </row>
    <row r="2" spans="2:43" ht="18" customHeight="1"/>
    <row r="3" spans="2:43" ht="18" customHeight="1">
      <c r="B3" s="548" t="s">
        <v>159</v>
      </c>
      <c r="C3" s="548"/>
      <c r="D3" s="548"/>
      <c r="E3" s="548"/>
      <c r="F3" s="548"/>
      <c r="G3" s="548"/>
      <c r="H3" s="548"/>
      <c r="I3" s="548"/>
      <c r="J3" s="548"/>
      <c r="K3" s="548"/>
      <c r="L3" s="548"/>
      <c r="M3" s="548"/>
      <c r="N3" s="548"/>
      <c r="O3" s="548"/>
      <c r="P3" s="548"/>
      <c r="Q3" s="548"/>
      <c r="R3" s="548"/>
      <c r="S3" s="548"/>
      <c r="T3" s="548"/>
      <c r="U3" s="548"/>
      <c r="V3" s="548"/>
      <c r="W3" s="548"/>
      <c r="X3" s="548"/>
      <c r="Y3" s="548"/>
      <c r="Z3" s="548"/>
      <c r="AA3" s="548"/>
      <c r="AB3" s="548"/>
      <c r="AC3" s="548"/>
      <c r="AD3" s="548"/>
      <c r="AE3" s="548"/>
      <c r="AF3" s="548"/>
      <c r="AG3" s="548"/>
    </row>
    <row r="4" spans="2:43" ht="18" customHeight="1"/>
    <row r="5" spans="2:43" ht="18" customHeight="1">
      <c r="T5" s="186" t="s">
        <v>160</v>
      </c>
      <c r="U5" s="187" t="s">
        <v>161</v>
      </c>
      <c r="V5" s="504"/>
      <c r="W5" s="504"/>
      <c r="X5" s="504"/>
      <c r="Y5" s="504"/>
      <c r="Z5" s="504"/>
      <c r="AA5" s="504"/>
      <c r="AB5" s="504"/>
      <c r="AC5" s="504"/>
      <c r="AD5" s="504"/>
      <c r="AE5" s="504"/>
      <c r="AF5" s="504"/>
      <c r="AG5" s="504"/>
      <c r="AH5" s="504"/>
    </row>
    <row r="6" spans="2:43">
      <c r="U6" s="187"/>
      <c r="V6" s="188"/>
      <c r="W6" s="188"/>
      <c r="X6" s="188"/>
      <c r="Y6" s="188"/>
      <c r="Z6" s="188"/>
      <c r="AA6" s="188"/>
      <c r="AB6" s="188"/>
      <c r="AC6" s="188"/>
      <c r="AD6" s="188"/>
      <c r="AE6" s="188"/>
      <c r="AF6" s="188"/>
      <c r="AG6" s="188"/>
      <c r="AH6" s="188"/>
    </row>
    <row r="7" spans="2:43" ht="18" customHeight="1">
      <c r="T7" s="186" t="s">
        <v>162</v>
      </c>
      <c r="U7" s="187" t="s">
        <v>161</v>
      </c>
      <c r="V7" s="504" t="s">
        <v>212</v>
      </c>
      <c r="W7" s="504"/>
      <c r="X7" s="504"/>
      <c r="Y7" s="504"/>
      <c r="Z7" s="504"/>
      <c r="AA7" s="504"/>
      <c r="AB7" s="504"/>
      <c r="AC7" s="504"/>
      <c r="AD7" s="504"/>
      <c r="AE7" s="504"/>
      <c r="AF7" s="504"/>
      <c r="AG7" s="504"/>
      <c r="AH7" s="504"/>
    </row>
    <row r="8" spans="2:43" ht="18" customHeight="1"/>
    <row r="9" spans="2:43" ht="18" customHeight="1" thickBot="1">
      <c r="B9" s="189" t="s">
        <v>164</v>
      </c>
    </row>
    <row r="10" spans="2:43" ht="18" customHeight="1">
      <c r="B10" s="549" t="s">
        <v>165</v>
      </c>
      <c r="C10" s="544"/>
      <c r="D10" s="544"/>
      <c r="E10" s="544"/>
      <c r="F10" s="544"/>
      <c r="G10" s="544"/>
      <c r="H10" s="544"/>
      <c r="I10" s="544"/>
      <c r="J10" s="544"/>
      <c r="K10" s="544"/>
      <c r="L10" s="544"/>
      <c r="M10" s="544"/>
      <c r="N10" s="544"/>
      <c r="O10" s="544"/>
      <c r="P10" s="544"/>
      <c r="Q10" s="545"/>
      <c r="R10" s="550" t="s">
        <v>166</v>
      </c>
      <c r="S10" s="551"/>
      <c r="T10" s="190">
        <v>8</v>
      </c>
      <c r="U10" s="190" t="s">
        <v>167</v>
      </c>
      <c r="V10" s="512">
        <v>4</v>
      </c>
      <c r="W10" s="512"/>
      <c r="X10" s="190" t="s">
        <v>168</v>
      </c>
      <c r="Y10" s="551" t="s">
        <v>169</v>
      </c>
      <c r="Z10" s="551"/>
      <c r="AA10" s="551" t="s">
        <v>166</v>
      </c>
      <c r="AB10" s="551"/>
      <c r="AC10" s="190">
        <v>9</v>
      </c>
      <c r="AD10" s="190" t="s">
        <v>167</v>
      </c>
      <c r="AE10" s="512">
        <v>3</v>
      </c>
      <c r="AF10" s="512"/>
      <c r="AG10" s="191" t="s">
        <v>168</v>
      </c>
    </row>
    <row r="11" spans="2:43" ht="18" customHeight="1" thickBot="1">
      <c r="B11" s="538" t="s">
        <v>170</v>
      </c>
      <c r="C11" s="539"/>
      <c r="D11" s="539"/>
      <c r="E11" s="539"/>
      <c r="F11" s="539"/>
      <c r="G11" s="539"/>
      <c r="H11" s="539"/>
      <c r="I11" s="539"/>
      <c r="J11" s="539"/>
      <c r="K11" s="539"/>
      <c r="L11" s="539"/>
      <c r="M11" s="539"/>
      <c r="N11" s="539"/>
      <c r="O11" s="539"/>
      <c r="P11" s="539"/>
      <c r="Q11" s="540"/>
      <c r="R11" s="541">
        <f>処遇改善内訳C!N40</f>
        <v>0</v>
      </c>
      <c r="S11" s="542"/>
      <c r="T11" s="542"/>
      <c r="U11" s="542"/>
      <c r="V11" s="542"/>
      <c r="W11" s="542"/>
      <c r="X11" s="542"/>
      <c r="Y11" s="542"/>
      <c r="Z11" s="542"/>
      <c r="AA11" s="542"/>
      <c r="AB11" s="542"/>
      <c r="AC11" s="542"/>
      <c r="AD11" s="542"/>
      <c r="AE11" s="539" t="s">
        <v>171</v>
      </c>
      <c r="AF11" s="539"/>
      <c r="AG11" s="540"/>
    </row>
    <row r="12" spans="2:43" ht="18" customHeight="1"/>
    <row r="13" spans="2:43" ht="18" customHeight="1" thickBot="1">
      <c r="B13" s="189" t="s">
        <v>172</v>
      </c>
    </row>
    <row r="14" spans="2:43" ht="18" customHeight="1" thickBot="1">
      <c r="B14" s="543" t="s">
        <v>173</v>
      </c>
      <c r="C14" s="544"/>
      <c r="D14" s="544"/>
      <c r="E14" s="544"/>
      <c r="F14" s="544"/>
      <c r="G14" s="544"/>
      <c r="H14" s="544"/>
      <c r="I14" s="544"/>
      <c r="J14" s="544"/>
      <c r="K14" s="544"/>
      <c r="L14" s="544"/>
      <c r="M14" s="544"/>
      <c r="N14" s="544"/>
      <c r="O14" s="544"/>
      <c r="P14" s="544"/>
      <c r="Q14" s="544"/>
      <c r="R14" s="544"/>
      <c r="S14" s="544"/>
      <c r="T14" s="544"/>
      <c r="U14" s="544"/>
      <c r="V14" s="544"/>
      <c r="W14" s="544"/>
      <c r="X14" s="544"/>
      <c r="Y14" s="544"/>
      <c r="Z14" s="544"/>
      <c r="AA14" s="544"/>
      <c r="AB14" s="544"/>
      <c r="AC14" s="544"/>
      <c r="AD14" s="544"/>
      <c r="AE14" s="544"/>
      <c r="AF14" s="544"/>
      <c r="AG14" s="545"/>
      <c r="AM14" s="185" t="s">
        <v>174</v>
      </c>
    </row>
    <row r="15" spans="2:43" ht="18" customHeight="1" thickBot="1">
      <c r="B15" s="192"/>
      <c r="C15" s="524" t="s">
        <v>175</v>
      </c>
      <c r="D15" s="525"/>
      <c r="E15" s="525"/>
      <c r="F15" s="525"/>
      <c r="G15" s="525"/>
      <c r="H15" s="525"/>
      <c r="I15" s="525"/>
      <c r="J15" s="525"/>
      <c r="K15" s="525"/>
      <c r="L15" s="525"/>
      <c r="M15" s="525"/>
      <c r="N15" s="525"/>
      <c r="O15" s="525"/>
      <c r="P15" s="525"/>
      <c r="Q15" s="526"/>
      <c r="R15" s="546">
        <f>処遇改善内訳C!O40</f>
        <v>0</v>
      </c>
      <c r="S15" s="547"/>
      <c r="T15" s="547"/>
      <c r="U15" s="547"/>
      <c r="V15" s="547"/>
      <c r="W15" s="547"/>
      <c r="X15" s="547"/>
      <c r="Y15" s="547"/>
      <c r="Z15" s="547"/>
      <c r="AA15" s="547"/>
      <c r="AB15" s="547"/>
      <c r="AC15" s="547"/>
      <c r="AD15" s="547"/>
      <c r="AE15" s="525" t="s">
        <v>171</v>
      </c>
      <c r="AF15" s="525"/>
      <c r="AG15" s="526"/>
      <c r="AM15" s="518" t="str">
        <f>IF(R17&gt;=2/3,"○","×")</f>
        <v>○</v>
      </c>
      <c r="AN15" s="519"/>
      <c r="AO15" s="519"/>
      <c r="AP15" s="520"/>
      <c r="AQ15" s="185" t="s">
        <v>176</v>
      </c>
    </row>
    <row r="16" spans="2:43" ht="18" customHeight="1">
      <c r="B16" s="193"/>
      <c r="C16" s="194"/>
      <c r="D16" s="521" t="s">
        <v>177</v>
      </c>
      <c r="E16" s="522"/>
      <c r="F16" s="522"/>
      <c r="G16" s="522"/>
      <c r="H16" s="522"/>
      <c r="I16" s="522"/>
      <c r="J16" s="522"/>
      <c r="K16" s="522"/>
      <c r="L16" s="522"/>
      <c r="M16" s="522"/>
      <c r="N16" s="522"/>
      <c r="O16" s="522"/>
      <c r="P16" s="522"/>
      <c r="Q16" s="523"/>
      <c r="R16" s="527">
        <f>処遇改善内訳C!P40</f>
        <v>0</v>
      </c>
      <c r="S16" s="528"/>
      <c r="T16" s="528"/>
      <c r="U16" s="528"/>
      <c r="V16" s="528"/>
      <c r="W16" s="528"/>
      <c r="X16" s="528"/>
      <c r="Y16" s="528"/>
      <c r="Z16" s="528"/>
      <c r="AA16" s="528"/>
      <c r="AB16" s="528"/>
      <c r="AC16" s="528"/>
      <c r="AD16" s="528"/>
      <c r="AE16" s="195" t="s">
        <v>171</v>
      </c>
      <c r="AF16" s="195"/>
      <c r="AG16" s="196"/>
    </row>
    <row r="17" spans="2:59" ht="18" customHeight="1" thickBot="1">
      <c r="B17" s="193"/>
      <c r="C17" s="194"/>
      <c r="D17" s="524"/>
      <c r="E17" s="525"/>
      <c r="F17" s="525"/>
      <c r="G17" s="525"/>
      <c r="H17" s="525"/>
      <c r="I17" s="525"/>
      <c r="J17" s="525"/>
      <c r="K17" s="525"/>
      <c r="L17" s="525"/>
      <c r="M17" s="525"/>
      <c r="N17" s="525"/>
      <c r="O17" s="525"/>
      <c r="P17" s="525"/>
      <c r="Q17" s="526"/>
      <c r="R17" s="529" t="str">
        <f>IFERROR(R16/R15,"")</f>
        <v/>
      </c>
      <c r="S17" s="530"/>
      <c r="T17" s="530"/>
      <c r="U17" s="530"/>
      <c r="V17" s="530"/>
      <c r="W17" s="530"/>
      <c r="X17" s="530"/>
      <c r="Y17" s="530"/>
      <c r="Z17" s="530"/>
      <c r="AA17" s="530"/>
      <c r="AB17" s="530"/>
      <c r="AC17" s="530"/>
      <c r="AD17" s="530"/>
      <c r="AE17" s="197"/>
      <c r="AF17" s="197"/>
      <c r="AG17" s="198"/>
      <c r="AM17" s="185" t="s">
        <v>178</v>
      </c>
    </row>
    <row r="18" spans="2:59" ht="18" customHeight="1" thickBot="1">
      <c r="B18" s="193"/>
      <c r="C18" s="521" t="s">
        <v>179</v>
      </c>
      <c r="D18" s="531"/>
      <c r="E18" s="531"/>
      <c r="F18" s="531"/>
      <c r="G18" s="531"/>
      <c r="H18" s="531"/>
      <c r="I18" s="531"/>
      <c r="J18" s="531"/>
      <c r="K18" s="531"/>
      <c r="L18" s="531"/>
      <c r="M18" s="531"/>
      <c r="N18" s="531"/>
      <c r="O18" s="531"/>
      <c r="P18" s="531"/>
      <c r="Q18" s="532"/>
      <c r="R18" s="527">
        <f>処遇改善内訳C!R40</f>
        <v>0</v>
      </c>
      <c r="S18" s="528"/>
      <c r="T18" s="528"/>
      <c r="U18" s="528"/>
      <c r="V18" s="528"/>
      <c r="W18" s="528"/>
      <c r="X18" s="528"/>
      <c r="Y18" s="528"/>
      <c r="Z18" s="528"/>
      <c r="AA18" s="528"/>
      <c r="AB18" s="528"/>
      <c r="AC18" s="528"/>
      <c r="AD18" s="528"/>
      <c r="AE18" s="522" t="s">
        <v>171</v>
      </c>
      <c r="AF18" s="522"/>
      <c r="AG18" s="523"/>
      <c r="AM18" s="518" t="str">
        <f>IF(R15+R18&gt;=R11,"○","×")</f>
        <v>○</v>
      </c>
      <c r="AN18" s="519"/>
      <c r="AO18" s="519"/>
      <c r="AP18" s="520"/>
    </row>
    <row r="19" spans="2:59" ht="18" customHeight="1" thickBot="1">
      <c r="B19" s="199"/>
      <c r="C19" s="533"/>
      <c r="D19" s="509"/>
      <c r="E19" s="509"/>
      <c r="F19" s="509"/>
      <c r="G19" s="509"/>
      <c r="H19" s="509"/>
      <c r="I19" s="509"/>
      <c r="J19" s="509"/>
      <c r="K19" s="509"/>
      <c r="L19" s="509"/>
      <c r="M19" s="509"/>
      <c r="N19" s="509"/>
      <c r="O19" s="509"/>
      <c r="P19" s="509"/>
      <c r="Q19" s="510"/>
      <c r="R19" s="534"/>
      <c r="S19" s="535"/>
      <c r="T19" s="535"/>
      <c r="U19" s="535"/>
      <c r="V19" s="535"/>
      <c r="W19" s="535"/>
      <c r="X19" s="535"/>
      <c r="Y19" s="535"/>
      <c r="Z19" s="535"/>
      <c r="AA19" s="535"/>
      <c r="AB19" s="535"/>
      <c r="AC19" s="535"/>
      <c r="AD19" s="535"/>
      <c r="AE19" s="536"/>
      <c r="AF19" s="536"/>
      <c r="AG19" s="537"/>
    </row>
    <row r="20" spans="2:59" ht="18" customHeight="1">
      <c r="B20" s="505" t="s">
        <v>180</v>
      </c>
      <c r="C20" s="506"/>
      <c r="D20" s="506"/>
      <c r="E20" s="506"/>
      <c r="F20" s="506"/>
      <c r="G20" s="506"/>
      <c r="H20" s="506"/>
      <c r="I20" s="506"/>
      <c r="J20" s="506"/>
      <c r="K20" s="506"/>
      <c r="L20" s="506"/>
      <c r="M20" s="506"/>
      <c r="N20" s="506"/>
      <c r="O20" s="506"/>
      <c r="P20" s="506"/>
      <c r="Q20" s="507"/>
      <c r="R20" s="511"/>
      <c r="S20" s="512"/>
      <c r="T20" s="512"/>
      <c r="U20" s="512"/>
      <c r="V20" s="512"/>
      <c r="W20" s="512"/>
      <c r="X20" s="512"/>
      <c r="Y20" s="512"/>
      <c r="Z20" s="512"/>
      <c r="AA20" s="512"/>
      <c r="AB20" s="512"/>
      <c r="AC20" s="512"/>
      <c r="AD20" s="512"/>
      <c r="AE20" s="512"/>
      <c r="AF20" s="512"/>
      <c r="AG20" s="513"/>
    </row>
    <row r="21" spans="2:59" ht="18" customHeight="1" thickBot="1">
      <c r="B21" s="508"/>
      <c r="C21" s="509"/>
      <c r="D21" s="509"/>
      <c r="E21" s="509"/>
      <c r="F21" s="509"/>
      <c r="G21" s="509"/>
      <c r="H21" s="509"/>
      <c r="I21" s="509"/>
      <c r="J21" s="509"/>
      <c r="K21" s="509"/>
      <c r="L21" s="509"/>
      <c r="M21" s="509"/>
      <c r="N21" s="509"/>
      <c r="O21" s="509"/>
      <c r="P21" s="509"/>
      <c r="Q21" s="510"/>
      <c r="R21" s="514"/>
      <c r="S21" s="515"/>
      <c r="T21" s="515"/>
      <c r="U21" s="515"/>
      <c r="V21" s="515"/>
      <c r="W21" s="515"/>
      <c r="X21" s="515"/>
      <c r="Y21" s="515"/>
      <c r="Z21" s="515"/>
      <c r="AA21" s="515"/>
      <c r="AB21" s="515"/>
      <c r="AC21" s="515"/>
      <c r="AD21" s="515"/>
      <c r="AE21" s="515"/>
      <c r="AF21" s="515"/>
      <c r="AG21" s="516"/>
    </row>
    <row r="22" spans="2:59" ht="18" customHeight="1">
      <c r="B22" s="505" t="s">
        <v>181</v>
      </c>
      <c r="C22" s="506"/>
      <c r="D22" s="506"/>
      <c r="E22" s="506"/>
      <c r="F22" s="506"/>
      <c r="G22" s="506"/>
      <c r="H22" s="506"/>
      <c r="I22" s="506"/>
      <c r="J22" s="506"/>
      <c r="K22" s="506"/>
      <c r="L22" s="506"/>
      <c r="M22" s="506"/>
      <c r="N22" s="506"/>
      <c r="O22" s="506"/>
      <c r="P22" s="506"/>
      <c r="Q22" s="506"/>
      <c r="R22" s="511"/>
      <c r="S22" s="512"/>
      <c r="T22" s="512"/>
      <c r="U22" s="512"/>
      <c r="V22" s="512"/>
      <c r="W22" s="512"/>
      <c r="X22" s="512"/>
      <c r="Y22" s="512"/>
      <c r="Z22" s="512"/>
      <c r="AA22" s="512"/>
      <c r="AB22" s="512"/>
      <c r="AC22" s="512"/>
      <c r="AD22" s="512"/>
      <c r="AE22" s="512"/>
      <c r="AF22" s="512"/>
      <c r="AG22" s="513"/>
    </row>
    <row r="23" spans="2:59" ht="18" customHeight="1" thickBot="1">
      <c r="B23" s="508"/>
      <c r="C23" s="509"/>
      <c r="D23" s="509"/>
      <c r="E23" s="509"/>
      <c r="F23" s="509"/>
      <c r="G23" s="509"/>
      <c r="H23" s="509"/>
      <c r="I23" s="509"/>
      <c r="J23" s="509"/>
      <c r="K23" s="509"/>
      <c r="L23" s="509"/>
      <c r="M23" s="509"/>
      <c r="N23" s="509"/>
      <c r="O23" s="509"/>
      <c r="P23" s="509"/>
      <c r="Q23" s="509"/>
      <c r="R23" s="514"/>
      <c r="S23" s="515"/>
      <c r="T23" s="515"/>
      <c r="U23" s="515"/>
      <c r="V23" s="515"/>
      <c r="W23" s="515"/>
      <c r="X23" s="515"/>
      <c r="Y23" s="515"/>
      <c r="Z23" s="515"/>
      <c r="AA23" s="515"/>
      <c r="AB23" s="515"/>
      <c r="AC23" s="515"/>
      <c r="AD23" s="515"/>
      <c r="AE23" s="515"/>
      <c r="AF23" s="515"/>
      <c r="AG23" s="516"/>
    </row>
    <row r="24" spans="2:59">
      <c r="B24" s="200" t="s">
        <v>182</v>
      </c>
      <c r="C24" s="201"/>
      <c r="D24" s="201"/>
      <c r="E24" s="201"/>
      <c r="F24" s="201"/>
      <c r="G24" s="201"/>
      <c r="H24" s="201"/>
      <c r="I24" s="201"/>
      <c r="J24" s="201"/>
      <c r="K24" s="201"/>
      <c r="L24" s="201"/>
      <c r="M24" s="201"/>
      <c r="N24" s="201"/>
      <c r="O24" s="201"/>
      <c r="P24" s="201"/>
      <c r="Q24" s="201"/>
      <c r="R24" s="202"/>
      <c r="S24" s="202"/>
      <c r="T24" s="202"/>
      <c r="U24" s="202"/>
      <c r="V24" s="202"/>
      <c r="W24" s="202"/>
      <c r="X24" s="202"/>
      <c r="Y24" s="202"/>
      <c r="Z24" s="202"/>
      <c r="AA24" s="202"/>
      <c r="AB24" s="202"/>
      <c r="AC24" s="202"/>
      <c r="AD24" s="202"/>
      <c r="AE24" s="202"/>
      <c r="AF24" s="202"/>
      <c r="AG24" s="202"/>
    </row>
    <row r="25" spans="2:59" ht="18" customHeight="1"/>
    <row r="26" spans="2:59" ht="18" customHeight="1">
      <c r="B26" s="185" t="s">
        <v>183</v>
      </c>
    </row>
    <row r="27" spans="2:59" ht="18" customHeight="1"/>
    <row r="28" spans="2:59">
      <c r="R28" s="501" t="s">
        <v>166</v>
      </c>
      <c r="S28" s="501"/>
      <c r="T28" s="517"/>
      <c r="U28" s="517"/>
      <c r="V28" s="501" t="s">
        <v>167</v>
      </c>
      <c r="W28" s="501"/>
      <c r="X28" s="517"/>
      <c r="Y28" s="517"/>
      <c r="Z28" s="501" t="s">
        <v>168</v>
      </c>
      <c r="AA28" s="501"/>
      <c r="AB28" s="517"/>
      <c r="AC28" s="517"/>
      <c r="AD28" s="501" t="s">
        <v>184</v>
      </c>
      <c r="AE28" s="501"/>
      <c r="BG28" s="306"/>
    </row>
    <row r="29" spans="2:59" ht="18" customHeight="1">
      <c r="R29" s="187"/>
      <c r="S29" s="187"/>
      <c r="T29" s="187"/>
      <c r="U29" s="187"/>
      <c r="V29" s="187"/>
      <c r="W29" s="187"/>
      <c r="X29" s="187"/>
      <c r="Y29" s="187"/>
      <c r="Z29" s="187"/>
      <c r="AA29" s="187"/>
      <c r="AB29" s="187"/>
      <c r="AC29" s="187"/>
      <c r="AD29" s="187"/>
      <c r="AE29" s="187"/>
    </row>
    <row r="30" spans="2:59">
      <c r="S30" s="203"/>
      <c r="T30" s="203"/>
      <c r="U30" s="203"/>
      <c r="V30" s="203"/>
      <c r="W30" s="203"/>
      <c r="X30" s="203"/>
      <c r="Y30" s="186" t="s">
        <v>185</v>
      </c>
      <c r="Z30" s="203" t="s">
        <v>161</v>
      </c>
      <c r="AA30" s="502" t="str">
        <f>V7</f>
        <v>ねりっこ学童クラブC　</v>
      </c>
      <c r="AB30" s="502"/>
      <c r="AC30" s="502"/>
      <c r="AD30" s="502"/>
      <c r="AE30" s="502"/>
      <c r="AF30" s="502"/>
      <c r="AG30" s="502"/>
    </row>
    <row r="31" spans="2:59" ht="18" customHeight="1">
      <c r="R31" s="186"/>
      <c r="S31" s="186"/>
      <c r="T31" s="186"/>
      <c r="U31" s="186"/>
      <c r="V31" s="186"/>
      <c r="W31" s="186"/>
      <c r="X31" s="186"/>
      <c r="Y31" s="186"/>
      <c r="Z31" s="203"/>
      <c r="AA31" s="188"/>
      <c r="AB31" s="188"/>
      <c r="AC31" s="188"/>
      <c r="AD31" s="188"/>
      <c r="AE31" s="188"/>
      <c r="AF31" s="188"/>
      <c r="AG31" s="188"/>
    </row>
    <row r="32" spans="2:59" ht="18" customHeight="1">
      <c r="R32" s="503" t="s">
        <v>186</v>
      </c>
      <c r="S32" s="503"/>
      <c r="T32" s="503"/>
      <c r="U32" s="503"/>
      <c r="V32" s="503"/>
      <c r="W32" s="503"/>
      <c r="X32" s="503"/>
      <c r="Y32" s="503"/>
      <c r="Z32" s="185" t="s">
        <v>161</v>
      </c>
      <c r="AA32" s="504"/>
      <c r="AB32" s="504"/>
      <c r="AC32" s="504"/>
      <c r="AD32" s="504"/>
      <c r="AE32" s="504"/>
      <c r="AF32" s="504"/>
      <c r="AG32" s="504"/>
    </row>
    <row r="34" spans="2:36" ht="18" customHeight="1"/>
    <row r="36" spans="2:36" s="183" customFormat="1" ht="18" customHeight="1">
      <c r="B36" s="185"/>
      <c r="C36" s="185"/>
      <c r="D36" s="185"/>
      <c r="E36" s="185"/>
      <c r="F36" s="185"/>
      <c r="G36" s="185"/>
      <c r="H36" s="185"/>
      <c r="I36" s="185"/>
      <c r="J36" s="185"/>
      <c r="K36" s="185"/>
      <c r="L36" s="185"/>
      <c r="M36" s="185"/>
      <c r="N36" s="185"/>
      <c r="O36" s="185"/>
      <c r="P36" s="185"/>
      <c r="Q36" s="185"/>
      <c r="R36" s="185"/>
      <c r="S36" s="185"/>
      <c r="T36" s="185"/>
      <c r="U36" s="185"/>
      <c r="V36" s="185"/>
      <c r="W36" s="185"/>
      <c r="X36" s="185"/>
      <c r="Y36" s="185"/>
      <c r="Z36" s="185"/>
      <c r="AA36" s="185"/>
      <c r="AB36" s="185"/>
      <c r="AC36" s="185"/>
      <c r="AD36" s="185"/>
      <c r="AE36" s="185"/>
      <c r="AF36" s="185"/>
      <c r="AG36" s="185"/>
    </row>
    <row r="37" spans="2:36" ht="13" customHeight="1"/>
    <row r="38" spans="2:36" ht="18" customHeight="1"/>
    <row r="39" spans="2:36" ht="13" customHeight="1"/>
    <row r="40" spans="2:36" ht="18" customHeight="1"/>
    <row r="41" spans="2:36" ht="9" customHeight="1">
      <c r="AE41" s="204"/>
      <c r="AF41" s="204"/>
      <c r="AG41" s="204"/>
      <c r="AH41" s="204"/>
      <c r="AI41" s="204"/>
      <c r="AJ41" s="204"/>
    </row>
    <row r="42" spans="2:36" ht="18" customHeight="1">
      <c r="AE42" s="204"/>
      <c r="AF42" s="204"/>
      <c r="AG42" s="204"/>
      <c r="AH42" s="205"/>
      <c r="AI42" s="204"/>
      <c r="AJ42" s="204"/>
    </row>
    <row r="43" spans="2:36" ht="9" customHeight="1">
      <c r="AE43" s="204"/>
      <c r="AF43" s="204"/>
      <c r="AG43" s="204"/>
      <c r="AH43" s="202"/>
      <c r="AI43" s="204"/>
      <c r="AJ43" s="204"/>
    </row>
    <row r="44" spans="2:36" ht="18" customHeight="1">
      <c r="AE44" s="204"/>
      <c r="AF44" s="204"/>
      <c r="AG44" s="204"/>
      <c r="AH44" s="202"/>
      <c r="AI44" s="204"/>
      <c r="AJ44" s="204"/>
    </row>
    <row r="45" spans="2:36" ht="18" customHeight="1">
      <c r="AE45" s="204"/>
      <c r="AF45" s="204"/>
      <c r="AG45" s="204"/>
      <c r="AH45" s="204"/>
      <c r="AI45" s="204"/>
      <c r="AJ45" s="204"/>
    </row>
    <row r="46" spans="2:36" ht="18" customHeight="1"/>
    <row r="47" spans="2:36" ht="18" customHeight="1"/>
    <row r="48" spans="2:3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sheetData>
  <sheetProtection sheet="1" objects="1" scenarios="1"/>
  <mergeCells count="38">
    <mergeCell ref="B3:AG3"/>
    <mergeCell ref="V5:AH5"/>
    <mergeCell ref="V7:AH7"/>
    <mergeCell ref="B10:Q10"/>
    <mergeCell ref="R10:S10"/>
    <mergeCell ref="V10:W10"/>
    <mergeCell ref="Y10:Z10"/>
    <mergeCell ref="AA10:AB10"/>
    <mergeCell ref="AE10:AF10"/>
    <mergeCell ref="B11:Q11"/>
    <mergeCell ref="R11:AD11"/>
    <mergeCell ref="AE11:AG11"/>
    <mergeCell ref="B14:AG14"/>
    <mergeCell ref="C15:Q15"/>
    <mergeCell ref="R15:AD15"/>
    <mergeCell ref="AE15:AG15"/>
    <mergeCell ref="AM15:AP15"/>
    <mergeCell ref="D16:Q17"/>
    <mergeCell ref="R16:AD16"/>
    <mergeCell ref="R17:AD17"/>
    <mergeCell ref="C18:Q19"/>
    <mergeCell ref="R18:AD19"/>
    <mergeCell ref="AE18:AG19"/>
    <mergeCell ref="AM18:AP18"/>
    <mergeCell ref="AD28:AE28"/>
    <mergeCell ref="AA30:AG30"/>
    <mergeCell ref="R32:Y32"/>
    <mergeCell ref="AA32:AG32"/>
    <mergeCell ref="B20:Q21"/>
    <mergeCell ref="R20:AG21"/>
    <mergeCell ref="B22:Q23"/>
    <mergeCell ref="R22:AG23"/>
    <mergeCell ref="R28:S28"/>
    <mergeCell ref="T28:U28"/>
    <mergeCell ref="V28:W28"/>
    <mergeCell ref="X28:Y28"/>
    <mergeCell ref="Z28:AA28"/>
    <mergeCell ref="AB28:AC28"/>
  </mergeCells>
  <phoneticPr fontId="6"/>
  <dataValidations count="2">
    <dataValidation type="list" allowBlank="1" showInputMessage="1" showErrorMessage="1" sqref="R22:AG24" xr:uid="{00000000-0002-0000-1200-000000000000}">
      <formula1>"継続する,継続しない"</formula1>
    </dataValidation>
    <dataValidation type="list" allowBlank="1" showInputMessage="1" showErrorMessage="1" sqref="R20:AG21" xr:uid="{00000000-0002-0000-1200-000001000000}">
      <formula1>"周知している,周知していない"</formula1>
    </dataValidation>
  </dataValidations>
  <printOptions horizontalCentered="1"/>
  <pageMargins left="0.23622047244094491" right="0.23622047244094491" top="0.43307086614173229" bottom="0.43307086614173229" header="0.31496062992125984" footer="0.31496062992125984"/>
  <pageSetup paperSize="9" scale="88"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7"/>
  <sheetViews>
    <sheetView workbookViewId="0">
      <selection activeCell="N14" sqref="N14"/>
    </sheetView>
  </sheetViews>
  <sheetFormatPr defaultColWidth="9.09765625" defaultRowHeight="12"/>
  <cols>
    <col min="1" max="1" width="27.69921875" style="253" bestFit="1" customWidth="1"/>
    <col min="2" max="16" width="10.69921875" style="253" customWidth="1"/>
    <col min="17" max="16384" width="9.09765625" style="253"/>
  </cols>
  <sheetData>
    <row r="1" spans="1:16">
      <c r="A1" s="253" t="s">
        <v>215</v>
      </c>
    </row>
    <row r="2" spans="1:16">
      <c r="A2" s="256" t="s">
        <v>244</v>
      </c>
      <c r="B2" s="321" t="e">
        <f ca="1">IF(INDIRECT("'R7ひろば'!"&amp;$A$3)&lt;&gt;"規定値","行追加あり","")</f>
        <v>#REF!</v>
      </c>
      <c r="C2" s="321"/>
      <c r="D2" s="256" t="e">
        <f ca="1">IF(INDIRECT("'R7学童'!"&amp;$A$4)&lt;&gt;"規定値","行追加あり","")</f>
        <v>#REF!</v>
      </c>
      <c r="E2" s="321" t="str">
        <f ca="1">IF(INDIRECT("'R8ひろば'!"&amp;$A$3)&lt;&gt;"規定値","行追加あり","")</f>
        <v/>
      </c>
      <c r="F2" s="321"/>
      <c r="G2" s="256" t="str">
        <f ca="1">IF(INDIRECT("'R8学童'!"&amp;$A$4)&lt;&gt;"規定値","行追加あり","")</f>
        <v>行追加あり</v>
      </c>
      <c r="H2" s="321" t="str">
        <f ca="1">IF(INDIRECT("'R9ひろば'!"&amp;$A$3)&lt;&gt;"規定値","行追加あり","")</f>
        <v/>
      </c>
      <c r="I2" s="321"/>
      <c r="J2" s="256" t="str">
        <f ca="1">IF(INDIRECT("'R9学童'!"&amp;$A$4)&lt;&gt;"規定値","行追加あり","")</f>
        <v>行追加あり</v>
      </c>
      <c r="K2" s="321" t="str">
        <f ca="1">IF(INDIRECT("'R10ひろば'!"&amp;$A$3)&lt;&gt;"規定値","行追加あり","")</f>
        <v/>
      </c>
      <c r="L2" s="321"/>
      <c r="M2" s="256" t="str">
        <f ca="1">IF(INDIRECT("'R10学童'!"&amp;$A$4)&lt;&gt;"規定値","行追加あり","")</f>
        <v>行追加あり</v>
      </c>
      <c r="N2" s="321" t="str">
        <f ca="1">IF(INDIRECT("'R11ひろば'!"&amp;$A$3)&lt;&gt;"規定値","行追加あり","")</f>
        <v/>
      </c>
      <c r="O2" s="321"/>
      <c r="P2" s="256" t="str">
        <f ca="1">IF(INDIRECT("'R11学童'!"&amp;$A$4)&lt;&gt;"規定値","行追加あり","")</f>
        <v>行追加あり</v>
      </c>
    </row>
    <row r="3" spans="1:16">
      <c r="A3" s="256" t="s">
        <v>245</v>
      </c>
      <c r="B3" s="327" t="s">
        <v>216</v>
      </c>
      <c r="C3" s="327"/>
      <c r="D3" s="327"/>
      <c r="E3" s="327" t="s">
        <v>217</v>
      </c>
      <c r="F3" s="327"/>
      <c r="G3" s="327"/>
      <c r="H3" s="327" t="s">
        <v>218</v>
      </c>
      <c r="I3" s="327"/>
      <c r="J3" s="327"/>
      <c r="K3" s="327" t="s">
        <v>219</v>
      </c>
      <c r="L3" s="327"/>
      <c r="M3" s="327"/>
      <c r="N3" s="327" t="s">
        <v>220</v>
      </c>
      <c r="O3" s="327"/>
      <c r="P3" s="327"/>
    </row>
    <row r="4" spans="1:16">
      <c r="A4" s="256" t="s">
        <v>246</v>
      </c>
      <c r="B4" s="254" t="s">
        <v>221</v>
      </c>
      <c r="C4" s="254" t="s">
        <v>222</v>
      </c>
      <c r="D4" s="254" t="s">
        <v>223</v>
      </c>
      <c r="E4" s="254" t="s">
        <v>221</v>
      </c>
      <c r="F4" s="254" t="s">
        <v>222</v>
      </c>
      <c r="G4" s="254" t="s">
        <v>223</v>
      </c>
      <c r="H4" s="254" t="s">
        <v>221</v>
      </c>
      <c r="I4" s="254" t="s">
        <v>222</v>
      </c>
      <c r="J4" s="254" t="s">
        <v>223</v>
      </c>
      <c r="K4" s="254" t="s">
        <v>221</v>
      </c>
      <c r="L4" s="254" t="s">
        <v>222</v>
      </c>
      <c r="M4" s="254" t="s">
        <v>223</v>
      </c>
      <c r="N4" s="254" t="s">
        <v>221</v>
      </c>
      <c r="O4" s="254" t="s">
        <v>222</v>
      </c>
      <c r="P4" s="254" t="s">
        <v>223</v>
      </c>
    </row>
    <row r="5" spans="1:16">
      <c r="A5" s="255" t="s">
        <v>95</v>
      </c>
      <c r="B5" s="324">
        <f>SUM(B6:D12)</f>
        <v>0</v>
      </c>
      <c r="C5" s="325"/>
      <c r="D5" s="326"/>
      <c r="E5" s="324">
        <f>SUM(E6:G12)</f>
        <v>0</v>
      </c>
      <c r="F5" s="325"/>
      <c r="G5" s="326"/>
      <c r="H5" s="324">
        <f>SUM(H6:J12)</f>
        <v>0</v>
      </c>
      <c r="I5" s="325"/>
      <c r="J5" s="326"/>
      <c r="K5" s="324">
        <f>SUM(K6:M12)</f>
        <v>0</v>
      </c>
      <c r="L5" s="325"/>
      <c r="M5" s="326"/>
      <c r="N5" s="324">
        <f>SUM(N6:P12)</f>
        <v>0</v>
      </c>
      <c r="O5" s="325"/>
      <c r="P5" s="326"/>
    </row>
    <row r="6" spans="1:16">
      <c r="A6" s="256" t="s">
        <v>224</v>
      </c>
      <c r="B6" s="257">
        <f>SUM('R8ひろば'!D8:D9)</f>
        <v>0</v>
      </c>
      <c r="C6" s="258"/>
      <c r="D6" s="259">
        <f>SUM('R8学童'!C8:C9)</f>
        <v>0</v>
      </c>
      <c r="E6" s="257">
        <f>SUM('R9ひろば'!D8:D9)</f>
        <v>0</v>
      </c>
      <c r="F6" s="258"/>
      <c r="G6" s="259">
        <f>SUM('R9学童'!C8:C9)</f>
        <v>0</v>
      </c>
      <c r="H6" s="257">
        <f>SUM('R10ひろば'!D8:D9)</f>
        <v>0</v>
      </c>
      <c r="I6" s="258"/>
      <c r="J6" s="259">
        <f>SUM('R10学童'!C8:C9)</f>
        <v>0</v>
      </c>
      <c r="K6" s="257">
        <f>SUM('R11ひろば'!D8:D9)</f>
        <v>0</v>
      </c>
      <c r="L6" s="258"/>
      <c r="M6" s="259">
        <f>SUM('R11学童'!C8:C9)</f>
        <v>0</v>
      </c>
      <c r="N6" s="257">
        <f>SUM('R12ひろば'!D8:D9)</f>
        <v>0</v>
      </c>
      <c r="O6" s="258"/>
      <c r="P6" s="259">
        <f>SUM('R12学童'!C8:C9)</f>
        <v>0</v>
      </c>
    </row>
    <row r="7" spans="1:16">
      <c r="A7" s="256" t="s">
        <v>225</v>
      </c>
      <c r="B7" s="257">
        <f>SUM('R8ひろば'!D10:D14)</f>
        <v>0</v>
      </c>
      <c r="C7" s="258"/>
      <c r="D7" s="259">
        <f>SUM('R8学童'!C12:C17)</f>
        <v>0</v>
      </c>
      <c r="E7" s="257">
        <f>SUM('R9ひろば'!D10:D14)</f>
        <v>0</v>
      </c>
      <c r="F7" s="258"/>
      <c r="G7" s="259">
        <f>SUM('R9学童'!C12:C17)</f>
        <v>0</v>
      </c>
      <c r="H7" s="257">
        <f>SUM('R10ひろば'!D10:D14)</f>
        <v>0</v>
      </c>
      <c r="I7" s="258"/>
      <c r="J7" s="259">
        <f>SUM('R10学童'!C12:C17)</f>
        <v>0</v>
      </c>
      <c r="K7" s="257">
        <f>SUM('R11ひろば'!D10:D14)</f>
        <v>0</v>
      </c>
      <c r="L7" s="258"/>
      <c r="M7" s="259">
        <f>SUM('R11学童'!C12:C17)</f>
        <v>0</v>
      </c>
      <c r="N7" s="257">
        <f>SUM('R12ひろば'!D10:D14)</f>
        <v>0</v>
      </c>
      <c r="O7" s="258"/>
      <c r="P7" s="259">
        <f>SUM('R12学童'!C12:C17)</f>
        <v>0</v>
      </c>
    </row>
    <row r="8" spans="1:16">
      <c r="A8" s="256" t="s">
        <v>226</v>
      </c>
      <c r="B8" s="257">
        <f>SUM('R8ひろば'!D15:D21)</f>
        <v>0</v>
      </c>
      <c r="C8" s="258"/>
      <c r="D8" s="259">
        <f>SUM('R8学童'!C19:C32)</f>
        <v>0</v>
      </c>
      <c r="E8" s="257">
        <f>SUM('R9ひろば'!D15:D21)</f>
        <v>0</v>
      </c>
      <c r="F8" s="258"/>
      <c r="G8" s="259">
        <f>SUM('R9学童'!C19:C32)</f>
        <v>0</v>
      </c>
      <c r="H8" s="257">
        <f>SUM('R10ひろば'!D15:D21)</f>
        <v>0</v>
      </c>
      <c r="I8" s="258"/>
      <c r="J8" s="259">
        <f>SUM('R10学童'!C19:C32)</f>
        <v>0</v>
      </c>
      <c r="K8" s="257">
        <f>SUM('R11ひろば'!D15:D21)</f>
        <v>0</v>
      </c>
      <c r="L8" s="258"/>
      <c r="M8" s="259">
        <f>SUM('R11学童'!C19:C32)</f>
        <v>0</v>
      </c>
      <c r="N8" s="257">
        <f>SUM('R12ひろば'!D15:D21)</f>
        <v>0</v>
      </c>
      <c r="O8" s="258"/>
      <c r="P8" s="259">
        <f>SUM('R12学童'!C19:C32)</f>
        <v>0</v>
      </c>
    </row>
    <row r="9" spans="1:16">
      <c r="A9" s="256" t="s">
        <v>227</v>
      </c>
      <c r="B9" s="257">
        <f>SUM('R8ひろば'!D23:D24)</f>
        <v>0</v>
      </c>
      <c r="C9" s="258"/>
      <c r="D9" s="259">
        <f>SUM('R8学童'!C35:C36)</f>
        <v>0</v>
      </c>
      <c r="E9" s="257">
        <f>SUM('R9ひろば'!D23:D24)</f>
        <v>0</v>
      </c>
      <c r="F9" s="258"/>
      <c r="G9" s="259">
        <f>SUM('R9学童'!C35:C36)</f>
        <v>0</v>
      </c>
      <c r="H9" s="257">
        <f>SUM('R10ひろば'!D23:D24)</f>
        <v>0</v>
      </c>
      <c r="I9" s="258"/>
      <c r="J9" s="259">
        <f>SUM('R10学童'!C35:C36)</f>
        <v>0</v>
      </c>
      <c r="K9" s="257">
        <f>SUM('R11ひろば'!D23:D24)</f>
        <v>0</v>
      </c>
      <c r="L9" s="258"/>
      <c r="M9" s="259">
        <f>SUM('R11学童'!C35:C36)</f>
        <v>0</v>
      </c>
      <c r="N9" s="257">
        <f>SUM('R12ひろば'!D23:D24)</f>
        <v>0</v>
      </c>
      <c r="O9" s="258"/>
      <c r="P9" s="259">
        <f>SUM('R12学童'!C35:C36)</f>
        <v>0</v>
      </c>
    </row>
    <row r="10" spans="1:16">
      <c r="A10" s="256" t="s">
        <v>228</v>
      </c>
      <c r="B10" s="258"/>
      <c r="C10" s="260">
        <f>SUM('R8ひろば'!D25:D26)</f>
        <v>0</v>
      </c>
      <c r="D10" s="259">
        <f>SUM('R8学童'!C37:C40)</f>
        <v>0</v>
      </c>
      <c r="E10" s="258"/>
      <c r="F10" s="260">
        <f>SUM('R9ひろば'!D25:D26)</f>
        <v>0</v>
      </c>
      <c r="G10" s="259">
        <f>SUM('R9学童'!C37:C40)</f>
        <v>0</v>
      </c>
      <c r="H10" s="258"/>
      <c r="I10" s="260">
        <f>SUM('R10ひろば'!D25:D26)</f>
        <v>0</v>
      </c>
      <c r="J10" s="259">
        <f>SUM('R10学童'!C37:C40)</f>
        <v>0</v>
      </c>
      <c r="K10" s="258"/>
      <c r="L10" s="260">
        <f>SUM('R11ひろば'!D25:D26)</f>
        <v>0</v>
      </c>
      <c r="M10" s="259">
        <f>SUM('R11学童'!C37:C40)</f>
        <v>0</v>
      </c>
      <c r="N10" s="258"/>
      <c r="O10" s="260">
        <f>SUM('R12ひろば'!D25:D26)</f>
        <v>0</v>
      </c>
      <c r="P10" s="259">
        <f>SUM('R12学童'!C37:C40)</f>
        <v>0</v>
      </c>
    </row>
    <row r="11" spans="1:16">
      <c r="A11" s="256" t="s">
        <v>229</v>
      </c>
      <c r="B11" s="257">
        <f>SUM('R8ひろば'!D28)</f>
        <v>0</v>
      </c>
      <c r="C11" s="258"/>
      <c r="D11" s="259">
        <f>SUM('R8学童'!C42:C43)</f>
        <v>0</v>
      </c>
      <c r="E11" s="257">
        <f>SUM('R9ひろば'!D28)</f>
        <v>0</v>
      </c>
      <c r="F11" s="258"/>
      <c r="G11" s="259">
        <f>SUM('R9学童'!C42:C43)</f>
        <v>0</v>
      </c>
      <c r="H11" s="257">
        <f>SUM('R10ひろば'!D28)</f>
        <v>0</v>
      </c>
      <c r="I11" s="258"/>
      <c r="J11" s="259">
        <f>SUM('R10学童'!C42:C43)</f>
        <v>0</v>
      </c>
      <c r="K11" s="257">
        <f>SUM('R11ひろば'!D28)</f>
        <v>0</v>
      </c>
      <c r="L11" s="258"/>
      <c r="M11" s="259">
        <f>SUM('R11学童'!C42:C43)</f>
        <v>0</v>
      </c>
      <c r="N11" s="257">
        <f>SUM('R12ひろば'!D28)</f>
        <v>0</v>
      </c>
      <c r="O11" s="258"/>
      <c r="P11" s="259">
        <f>SUM('R12学童'!C42:C43)</f>
        <v>0</v>
      </c>
    </row>
    <row r="12" spans="1:16">
      <c r="A12" s="256" t="s">
        <v>230</v>
      </c>
      <c r="B12" s="257">
        <f>SUM('R8ひろば'!D29)</f>
        <v>0</v>
      </c>
      <c r="C12" s="258"/>
      <c r="D12" s="259">
        <f>SUM('R8学童'!C45)</f>
        <v>0</v>
      </c>
      <c r="E12" s="257">
        <f>SUM('R9ひろば'!D29)</f>
        <v>0</v>
      </c>
      <c r="F12" s="258"/>
      <c r="G12" s="259">
        <f>SUM('R9学童'!C45)</f>
        <v>0</v>
      </c>
      <c r="H12" s="257">
        <f>SUM('R10ひろば'!D29)</f>
        <v>0</v>
      </c>
      <c r="I12" s="258"/>
      <c r="J12" s="259">
        <f>SUM('R10学童'!C45)</f>
        <v>0</v>
      </c>
      <c r="K12" s="257">
        <f>SUM('R11ひろば'!D29)</f>
        <v>0</v>
      </c>
      <c r="L12" s="258"/>
      <c r="M12" s="259">
        <f>SUM('R11学童'!C45)</f>
        <v>0</v>
      </c>
      <c r="N12" s="257">
        <f>SUM('R12ひろば'!D29)</f>
        <v>0</v>
      </c>
      <c r="O12" s="258"/>
      <c r="P12" s="259">
        <f>SUM('R12学童'!C45)</f>
        <v>0</v>
      </c>
    </row>
    <row r="13" spans="1:16">
      <c r="A13" s="255" t="s">
        <v>96</v>
      </c>
      <c r="B13" s="324">
        <f>SUM(B14:D23)</f>
        <v>0</v>
      </c>
      <c r="C13" s="325"/>
      <c r="D13" s="326"/>
      <c r="E13" s="324">
        <f>SUM(E14:G23)</f>
        <v>0</v>
      </c>
      <c r="F13" s="325"/>
      <c r="G13" s="326"/>
      <c r="H13" s="324">
        <f>SUM(H14:J23)</f>
        <v>0</v>
      </c>
      <c r="I13" s="325"/>
      <c r="J13" s="326"/>
      <c r="K13" s="324">
        <f>SUM(K14:M23)</f>
        <v>0</v>
      </c>
      <c r="L13" s="325"/>
      <c r="M13" s="326"/>
      <c r="N13" s="324">
        <f>SUM(N14:P23)</f>
        <v>0</v>
      </c>
      <c r="O13" s="325"/>
      <c r="P13" s="326"/>
    </row>
    <row r="14" spans="1:16" ht="12.5" thickBot="1">
      <c r="A14" s="256" t="s">
        <v>231</v>
      </c>
      <c r="B14" s="261"/>
      <c r="C14" s="258"/>
      <c r="D14" s="259">
        <f>SUM('R8学童'!C47)</f>
        <v>0</v>
      </c>
      <c r="E14" s="261"/>
      <c r="F14" s="258"/>
      <c r="G14" s="259">
        <f>SUM('R9学童'!C47)</f>
        <v>0</v>
      </c>
      <c r="H14" s="261"/>
      <c r="I14" s="258"/>
      <c r="J14" s="259">
        <f>SUM('R10学童'!C47)</f>
        <v>0</v>
      </c>
      <c r="K14" s="261"/>
      <c r="L14" s="258"/>
      <c r="M14" s="259">
        <f>SUM('R11学童'!C47)</f>
        <v>0</v>
      </c>
      <c r="N14" s="261"/>
      <c r="O14" s="258"/>
      <c r="P14" s="259">
        <f>SUM('R12学童'!C47)</f>
        <v>0</v>
      </c>
    </row>
    <row r="15" spans="1:16" ht="12.5" thickBot="1">
      <c r="A15" s="262" t="s">
        <v>232</v>
      </c>
      <c r="B15" s="263"/>
      <c r="C15" s="264">
        <f>SUM('R8ひろば'!D33:D37)+SUM('R8ひろば'!D40:D41)-B15</f>
        <v>0</v>
      </c>
      <c r="D15" s="265">
        <f>SUM('R8学童'!C51:C54)+SUM('R8学童'!C56:C57)+SUM('R8学童'!C59)</f>
        <v>0</v>
      </c>
      <c r="E15" s="263"/>
      <c r="F15" s="264">
        <f>SUM('R9ひろば'!D33:D37)+SUM('R9ひろば'!D40:D41)-E15</f>
        <v>0</v>
      </c>
      <c r="G15" s="259">
        <f>SUM('R9学童'!C51:C54)+SUM('R9学童'!C56:C57)+SUM('R9学童'!C59)</f>
        <v>0</v>
      </c>
      <c r="H15" s="263"/>
      <c r="I15" s="264">
        <f>SUM('R10ひろば'!D33:D37)+SUM('R10ひろば'!D40:D41)-H15</f>
        <v>0</v>
      </c>
      <c r="J15" s="259">
        <f>SUM('R10学童'!C51:C54)+SUM('R10学童'!C56:C57)+SUM('R10学童'!C59)</f>
        <v>0</v>
      </c>
      <c r="K15" s="263"/>
      <c r="L15" s="264">
        <f>SUM('R11ひろば'!D33:D37)+SUM('R11ひろば'!D40:D41)-K15</f>
        <v>0</v>
      </c>
      <c r="M15" s="259">
        <f>SUM('R11学童'!C51:C54)+SUM('R11学童'!C56:C57)+SUM('R11学童'!C59)</f>
        <v>0</v>
      </c>
      <c r="N15" s="263"/>
      <c r="O15" s="264">
        <f>SUM('R12ひろば'!D33:D37)+SUM('R12ひろば'!D40:D41)-N15</f>
        <v>0</v>
      </c>
      <c r="P15" s="259">
        <f>SUM('R12学童'!C51:C54)+SUM('R12学童'!C56:C57)+SUM('R12学童'!C59)</f>
        <v>0</v>
      </c>
    </row>
    <row r="16" spans="1:16" ht="12.5" thickBot="1">
      <c r="A16" s="256" t="s">
        <v>233</v>
      </c>
      <c r="B16" s="266"/>
      <c r="C16" s="260">
        <f>SUM('R8ひろば'!D44:D46)</f>
        <v>0</v>
      </c>
      <c r="D16" s="259">
        <f>SUM('R8学童'!C62:C64)</f>
        <v>0</v>
      </c>
      <c r="E16" s="266"/>
      <c r="F16" s="260">
        <f>SUM('R9ひろば'!D44:D46)</f>
        <v>0</v>
      </c>
      <c r="G16" s="259">
        <f>SUM('R9学童'!C62:C64)</f>
        <v>0</v>
      </c>
      <c r="H16" s="266"/>
      <c r="I16" s="260">
        <f>SUM('R10ひろば'!D44:D46)</f>
        <v>0</v>
      </c>
      <c r="J16" s="259">
        <f>SUM('R10学童'!C62:C64)</f>
        <v>0</v>
      </c>
      <c r="K16" s="266"/>
      <c r="L16" s="260">
        <f>SUM('R11ひろば'!D44:D46)</f>
        <v>0</v>
      </c>
      <c r="M16" s="259">
        <f>SUM('R11学童'!C62:C64)</f>
        <v>0</v>
      </c>
      <c r="N16" s="266"/>
      <c r="O16" s="260">
        <f>SUM('R12ひろば'!D44:D46)</f>
        <v>0</v>
      </c>
      <c r="P16" s="259">
        <f>SUM('R12学童'!C62:C64)</f>
        <v>0</v>
      </c>
    </row>
    <row r="17" spans="1:16" ht="12.5" thickBot="1">
      <c r="A17" s="262" t="s">
        <v>234</v>
      </c>
      <c r="B17" s="263"/>
      <c r="C17" s="264">
        <f>SUM('R8ひろば'!D47)-B17</f>
        <v>0</v>
      </c>
      <c r="D17" s="265">
        <f>SUM('R8学童'!C65)</f>
        <v>0</v>
      </c>
      <c r="E17" s="263"/>
      <c r="F17" s="264">
        <f>SUM('R9ひろば'!D47)-E17</f>
        <v>0</v>
      </c>
      <c r="G17" s="259">
        <f>SUM('R9学童'!C65)</f>
        <v>0</v>
      </c>
      <c r="H17" s="263"/>
      <c r="I17" s="264">
        <f>SUM('R10ひろば'!D47)-H17</f>
        <v>0</v>
      </c>
      <c r="J17" s="259">
        <f>SUM('R10学童'!C65)</f>
        <v>0</v>
      </c>
      <c r="K17" s="263"/>
      <c r="L17" s="264">
        <f>SUM('R11ひろば'!D47)-K17</f>
        <v>0</v>
      </c>
      <c r="M17" s="259">
        <f>SUM('R11学童'!C65)</f>
        <v>0</v>
      </c>
      <c r="N17" s="263"/>
      <c r="O17" s="264">
        <f>SUM('R12ひろば'!D47)-N17</f>
        <v>0</v>
      </c>
      <c r="P17" s="259">
        <f>SUM('R12学童'!C65)</f>
        <v>0</v>
      </c>
    </row>
    <row r="18" spans="1:16">
      <c r="A18" s="256" t="s">
        <v>235</v>
      </c>
      <c r="B18" s="267"/>
      <c r="C18" s="260">
        <f>SUM('R8ひろば'!D38)</f>
        <v>0</v>
      </c>
      <c r="D18" s="259">
        <f>SUM('R8学童'!C55)</f>
        <v>0</v>
      </c>
      <c r="E18" s="267"/>
      <c r="F18" s="260">
        <f>SUM('R9ひろば'!D38)</f>
        <v>0</v>
      </c>
      <c r="G18" s="259">
        <f>SUM('R9学童'!C55)</f>
        <v>0</v>
      </c>
      <c r="H18" s="267"/>
      <c r="I18" s="260">
        <f>SUM('R10ひろば'!D38)</f>
        <v>0</v>
      </c>
      <c r="J18" s="259">
        <f>SUM('R10学童'!C55)</f>
        <v>0</v>
      </c>
      <c r="K18" s="267"/>
      <c r="L18" s="260">
        <f>SUM('R11ひろば'!D38)</f>
        <v>0</v>
      </c>
      <c r="M18" s="259">
        <f>SUM('R11学童'!C55)</f>
        <v>0</v>
      </c>
      <c r="N18" s="267"/>
      <c r="O18" s="260">
        <f>SUM('R12ひろば'!D38)</f>
        <v>0</v>
      </c>
      <c r="P18" s="259">
        <f>SUM('R12学童'!C55)</f>
        <v>0</v>
      </c>
    </row>
    <row r="19" spans="1:16">
      <c r="A19" s="256" t="s">
        <v>236</v>
      </c>
      <c r="B19" s="258"/>
      <c r="C19" s="260">
        <f>SUM('R8ひろば'!D48)</f>
        <v>0</v>
      </c>
      <c r="D19" s="258"/>
      <c r="E19" s="258"/>
      <c r="F19" s="260">
        <f>SUM('R9ひろば'!D48)</f>
        <v>0</v>
      </c>
      <c r="G19" s="258"/>
      <c r="H19" s="258"/>
      <c r="I19" s="260">
        <f>SUM('R10ひろば'!D48)</f>
        <v>0</v>
      </c>
      <c r="J19" s="258"/>
      <c r="K19" s="258"/>
      <c r="L19" s="260">
        <f>SUM('R11ひろば'!D48)</f>
        <v>0</v>
      </c>
      <c r="M19" s="258"/>
      <c r="N19" s="258"/>
      <c r="O19" s="260">
        <f>SUM('R12ひろば'!D48)</f>
        <v>0</v>
      </c>
      <c r="P19" s="258"/>
    </row>
    <row r="20" spans="1:16">
      <c r="A20" s="256" t="s">
        <v>237</v>
      </c>
      <c r="B20" s="258"/>
      <c r="C20" s="258"/>
      <c r="D20" s="258"/>
      <c r="E20" s="258"/>
      <c r="F20" s="258"/>
      <c r="G20" s="258"/>
      <c r="H20" s="258"/>
      <c r="I20" s="258"/>
      <c r="J20" s="258"/>
      <c r="K20" s="258"/>
      <c r="L20" s="258"/>
      <c r="M20" s="258"/>
      <c r="N20" s="258"/>
      <c r="O20" s="258"/>
      <c r="P20" s="258"/>
    </row>
    <row r="21" spans="1:16">
      <c r="A21" s="256" t="s">
        <v>238</v>
      </c>
      <c r="B21" s="258"/>
      <c r="C21" s="258"/>
      <c r="D21" s="259">
        <f>SUM('R8学童'!C66)</f>
        <v>0</v>
      </c>
      <c r="E21" s="258"/>
      <c r="F21" s="258"/>
      <c r="G21" s="259">
        <f>SUM('R9学童'!C66)</f>
        <v>0</v>
      </c>
      <c r="H21" s="258"/>
      <c r="I21" s="258"/>
      <c r="J21" s="259">
        <f>SUM('R10学童'!C66)</f>
        <v>0</v>
      </c>
      <c r="K21" s="258"/>
      <c r="L21" s="258"/>
      <c r="M21" s="259">
        <f>SUM('R11学童'!C66)</f>
        <v>0</v>
      </c>
      <c r="N21" s="258"/>
      <c r="O21" s="258"/>
      <c r="P21" s="259">
        <f>SUM('R12学童'!C66)</f>
        <v>0</v>
      </c>
    </row>
    <row r="22" spans="1:16">
      <c r="A22" s="256" t="s">
        <v>239</v>
      </c>
      <c r="B22" s="258"/>
      <c r="C22" s="260">
        <f>SUM('R8ひろば'!D39)</f>
        <v>0</v>
      </c>
      <c r="D22" s="259">
        <f>SUM('R8学童'!C58)</f>
        <v>0</v>
      </c>
      <c r="E22" s="258"/>
      <c r="F22" s="260">
        <f>SUM('R9ひろば'!D39)</f>
        <v>0</v>
      </c>
      <c r="G22" s="259">
        <f>SUM('R9学童'!C58)</f>
        <v>0</v>
      </c>
      <c r="H22" s="258"/>
      <c r="I22" s="260">
        <f>SUM('R10ひろば'!D39)</f>
        <v>0</v>
      </c>
      <c r="J22" s="259">
        <f>SUM('R10学童'!C58)</f>
        <v>0</v>
      </c>
      <c r="K22" s="258"/>
      <c r="L22" s="260">
        <f>SUM('R11ひろば'!D39)</f>
        <v>0</v>
      </c>
      <c r="M22" s="259">
        <f>SUM('R11学童'!C58)</f>
        <v>0</v>
      </c>
      <c r="N22" s="258"/>
      <c r="O22" s="260">
        <f>SUM('R12ひろば'!D39)</f>
        <v>0</v>
      </c>
      <c r="P22" s="259">
        <f>SUM('R12学童'!C58)</f>
        <v>0</v>
      </c>
    </row>
    <row r="23" spans="1:16">
      <c r="A23" s="256" t="s">
        <v>240</v>
      </c>
      <c r="B23" s="258"/>
      <c r="C23" s="260">
        <f>SUM('R8ひろば'!D49)</f>
        <v>0</v>
      </c>
      <c r="D23" s="259">
        <f>SUM('R8学童'!C67)</f>
        <v>0</v>
      </c>
      <c r="E23" s="258"/>
      <c r="F23" s="260">
        <f>SUM('R9ひろば'!D49)</f>
        <v>0</v>
      </c>
      <c r="G23" s="259">
        <f>SUM('R9学童'!C67)</f>
        <v>0</v>
      </c>
      <c r="H23" s="258"/>
      <c r="I23" s="260">
        <f>SUM('R10ひろば'!D49)</f>
        <v>0</v>
      </c>
      <c r="J23" s="259">
        <f>SUM('R10学童'!C67)</f>
        <v>0</v>
      </c>
      <c r="K23" s="258"/>
      <c r="L23" s="260">
        <f>SUM('R11ひろば'!D49)</f>
        <v>0</v>
      </c>
      <c r="M23" s="259">
        <f>SUM('R11学童'!C67)</f>
        <v>0</v>
      </c>
      <c r="N23" s="258"/>
      <c r="O23" s="260">
        <f>SUM('R12ひろば'!D49)</f>
        <v>0</v>
      </c>
      <c r="P23" s="259">
        <f>SUM('R12学童'!C67)</f>
        <v>0</v>
      </c>
    </row>
    <row r="24" spans="1:16">
      <c r="A24" s="268" t="s">
        <v>241</v>
      </c>
      <c r="B24" s="322">
        <f>B5+B13</f>
        <v>0</v>
      </c>
      <c r="C24" s="323"/>
      <c r="D24" s="269" t="str">
        <f>IF(B24&lt;&gt;SUM('様式6(運営業務委託予算執行見積書 統括表)'!D7:D12),"不一致","")</f>
        <v/>
      </c>
      <c r="E24" s="322">
        <f>E5+E13</f>
        <v>0</v>
      </c>
      <c r="F24" s="323"/>
      <c r="G24" s="269" t="str">
        <f>IF(E24&lt;&gt;SUM('様式6(運営業務委託予算執行見積書 統括表)'!D15:D20),"不一致","")</f>
        <v/>
      </c>
      <c r="H24" s="322">
        <f>H5+H13</f>
        <v>0</v>
      </c>
      <c r="I24" s="323"/>
      <c r="J24" s="269" t="str">
        <f>IF(H24&lt;&gt;SUM('様式6(運営業務委託予算執行見積書 統括表)'!D23:D28),"不一致","")</f>
        <v/>
      </c>
      <c r="K24" s="322">
        <f>K5+K13</f>
        <v>0</v>
      </c>
      <c r="L24" s="323"/>
      <c r="M24" s="269" t="str">
        <f>IF(K24&lt;&gt;SUM('様式6(運営業務委託予算執行見積書 統括表)'!D31:D36),"不一致","")</f>
        <v/>
      </c>
      <c r="N24" s="322">
        <f>N5+N13</f>
        <v>0</v>
      </c>
      <c r="O24" s="323"/>
      <c r="P24" s="269" t="str">
        <f>IF(N24&lt;&gt;SUM('様式6(運営業務委託予算執行見積書 統括表)'!D39:D44),"不一致","")</f>
        <v/>
      </c>
    </row>
    <row r="25" spans="1:16">
      <c r="A25" s="268" t="s">
        <v>242</v>
      </c>
      <c r="B25" s="322">
        <f>ROUNDDOWN(SUM(B6:B11)/2,0)+ROUNDDOWN(SUM(B14:B23)/2,0)+SUM(C6:C11)+SUM(C14:C23)</f>
        <v>0</v>
      </c>
      <c r="C25" s="323"/>
      <c r="D25" s="269" t="str">
        <f>IF(B25&lt;&gt;SUM('R8ひろば'!C8:C29)+SUM('R8ひろば'!C33:C41)+SUM('R8ひろば'!C44:C49),"不一致","")</f>
        <v/>
      </c>
      <c r="E25" s="322">
        <f>ROUNDDOWN(SUM(E6:E11)/2,0)+ROUNDDOWN(SUM(E14:E23)/2,0)+SUM(F6:F11)+SUM(F14:F23)</f>
        <v>0</v>
      </c>
      <c r="F25" s="323"/>
      <c r="G25" s="269" t="str">
        <f>IF(E25&lt;&gt;SUM('R9ひろば'!C8:C29)+SUM('R9ひろば'!C33:C41)+SUM('R9ひろば'!C44:C49),"不一致","")</f>
        <v/>
      </c>
      <c r="H25" s="322">
        <f>ROUNDDOWN(SUM(H6:H11)/2,0)+ROUNDDOWN(SUM(H14:H23)/2,0)+SUM(I6:I11)+SUM(I14:I23)</f>
        <v>0</v>
      </c>
      <c r="I25" s="323"/>
      <c r="J25" s="269" t="str">
        <f>IF(H25&lt;&gt;SUM('R10ひろば'!C8:C29)+SUM('R10ひろば'!C33:C41)+SUM('R10ひろば'!C44:C49),"不一致","")</f>
        <v/>
      </c>
      <c r="K25" s="322">
        <f>ROUNDDOWN(SUM(K6:K11)/2,0)+ROUNDDOWN(SUM(K14:K23)/2,0)+SUM(L6:L11)+SUM(L14:L23)</f>
        <v>0</v>
      </c>
      <c r="L25" s="323"/>
      <c r="M25" s="269" t="str">
        <f>IF(K25&lt;&gt;SUM('R11ひろば'!C8:C29)+SUM('R11ひろば'!C33:C41)+SUM('R11ひろば'!C44:C49),"不一致","")</f>
        <v/>
      </c>
      <c r="N25" s="322">
        <f>ROUNDDOWN(SUM(N6:N11)/2,0)+ROUNDDOWN(SUM(N14:N23)/2,0)+SUM(O6:O11)+SUM(O14:O23)</f>
        <v>0</v>
      </c>
      <c r="O25" s="323"/>
      <c r="P25" s="269" t="str">
        <f>IF(N25&lt;&gt;SUM('R12ひろば'!C8:C29)+SUM('R12ひろば'!C33:C41)+SUM('R12ひろば'!C44:C49),"不一致","")</f>
        <v/>
      </c>
    </row>
    <row r="26" spans="1:16">
      <c r="A26" s="268" t="s">
        <v>146</v>
      </c>
      <c r="B26" s="322">
        <f>ROUNDDOWN(B25*0.1,0)</f>
        <v>0</v>
      </c>
      <c r="C26" s="323"/>
      <c r="D26" s="269" t="str">
        <f>IF(B26&lt;&gt;'R8ひろば'!C5,"不一致","")</f>
        <v/>
      </c>
      <c r="E26" s="322">
        <f>ROUNDDOWN(E25*0.1,0)</f>
        <v>0</v>
      </c>
      <c r="F26" s="323"/>
      <c r="G26" s="269" t="str">
        <f>IF(E26&lt;&gt;'R9ひろば'!C5,"不一致","")</f>
        <v/>
      </c>
      <c r="H26" s="322">
        <f>ROUNDDOWN(H25*0.1,0)</f>
        <v>0</v>
      </c>
      <c r="I26" s="323"/>
      <c r="J26" s="269" t="str">
        <f>IF(H26&lt;&gt;'R10ひろば'!C5,"不一致","")</f>
        <v/>
      </c>
      <c r="K26" s="322">
        <f>ROUNDDOWN(K25*0.1,0)</f>
        <v>0</v>
      </c>
      <c r="L26" s="323"/>
      <c r="M26" s="269" t="str">
        <f>IF(K26&lt;&gt;'R11ひろば'!C5,"不一致","")</f>
        <v/>
      </c>
      <c r="N26" s="322">
        <f>ROUNDDOWN(N25*0.1,0)</f>
        <v>0</v>
      </c>
      <c r="O26" s="323"/>
      <c r="P26" s="269" t="str">
        <f>IF(N26&lt;&gt;'R12ひろば'!C5,"不一致","")</f>
        <v/>
      </c>
    </row>
    <row r="27" spans="1:16">
      <c r="A27" s="268" t="s">
        <v>243</v>
      </c>
      <c r="B27" s="322">
        <f>B26+B24</f>
        <v>0</v>
      </c>
      <c r="C27" s="323"/>
      <c r="D27" s="269" t="str">
        <f>IF(B27&lt;&gt;'様式6(運営業務委託予算執行見積書 統括表)'!D5,"不一致","")</f>
        <v/>
      </c>
      <c r="E27" s="322">
        <f>E26+E24</f>
        <v>0</v>
      </c>
      <c r="F27" s="323"/>
      <c r="G27" s="269" t="str">
        <f>IF(E27&lt;&gt;'様式6(運営業務委託予算執行見積書 統括表)'!D13,"不一致","")</f>
        <v/>
      </c>
      <c r="H27" s="322">
        <f>H26+H24</f>
        <v>0</v>
      </c>
      <c r="I27" s="323"/>
      <c r="J27" s="269" t="str">
        <f>IF(H27&lt;&gt;'様式6(運営業務委託予算執行見積書 統括表)'!D21,"不一致","")</f>
        <v/>
      </c>
      <c r="K27" s="322">
        <f>K26+K24</f>
        <v>0</v>
      </c>
      <c r="L27" s="323"/>
      <c r="M27" s="269" t="str">
        <f>IF(K27&lt;&gt;'様式6(運営業務委託予算執行見積書 統括表)'!D29,"不一致","")</f>
        <v/>
      </c>
      <c r="N27" s="322">
        <f>N26+N24</f>
        <v>0</v>
      </c>
      <c r="O27" s="323"/>
      <c r="P27" s="269" t="str">
        <f>IF(N27&lt;&gt;'様式6(運営業務委託予算執行見積書 統括表)'!D37,"不一致","")</f>
        <v/>
      </c>
    </row>
  </sheetData>
  <mergeCells count="40">
    <mergeCell ref="B5:D5"/>
    <mergeCell ref="E5:G5"/>
    <mergeCell ref="H5:J5"/>
    <mergeCell ref="K5:M5"/>
    <mergeCell ref="N5:P5"/>
    <mergeCell ref="B3:D3"/>
    <mergeCell ref="E3:G3"/>
    <mergeCell ref="H3:J3"/>
    <mergeCell ref="K3:M3"/>
    <mergeCell ref="N3:P3"/>
    <mergeCell ref="B24:C24"/>
    <mergeCell ref="E24:F24"/>
    <mergeCell ref="H24:I24"/>
    <mergeCell ref="K24:L24"/>
    <mergeCell ref="N24:O24"/>
    <mergeCell ref="B13:D13"/>
    <mergeCell ref="E13:G13"/>
    <mergeCell ref="H13:J13"/>
    <mergeCell ref="K13:M13"/>
    <mergeCell ref="N13:P13"/>
    <mergeCell ref="B26:C26"/>
    <mergeCell ref="E26:F26"/>
    <mergeCell ref="H26:I26"/>
    <mergeCell ref="K26:L26"/>
    <mergeCell ref="N26:O26"/>
    <mergeCell ref="B25:C25"/>
    <mergeCell ref="E25:F25"/>
    <mergeCell ref="H25:I25"/>
    <mergeCell ref="K25:L25"/>
    <mergeCell ref="N25:O25"/>
    <mergeCell ref="B27:C27"/>
    <mergeCell ref="E27:F27"/>
    <mergeCell ref="H27:I27"/>
    <mergeCell ref="K27:L27"/>
    <mergeCell ref="N27:O27"/>
    <mergeCell ref="B2:C2"/>
    <mergeCell ref="E2:F2"/>
    <mergeCell ref="H2:I2"/>
    <mergeCell ref="K2:L2"/>
    <mergeCell ref="N2:O2"/>
  </mergeCells>
  <phoneticPr fontId="6"/>
  <pageMargins left="0.7" right="0.7" top="0.75" bottom="0.75"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3"/>
  </sheetPr>
  <dimension ref="B1:U1845"/>
  <sheetViews>
    <sheetView view="pageBreakPreview" topLeftCell="A2" zoomScale="70" zoomScaleNormal="100" zoomScaleSheetLayoutView="70" workbookViewId="0">
      <selection activeCell="AC31" sqref="AC31"/>
    </sheetView>
  </sheetViews>
  <sheetFormatPr defaultColWidth="9.09765625" defaultRowHeight="13"/>
  <cols>
    <col min="1" max="1" width="2.3984375" style="206" customWidth="1"/>
    <col min="2" max="2" width="5.8984375" style="206" customWidth="1"/>
    <col min="3" max="4" width="4.09765625" style="206" customWidth="1"/>
    <col min="5" max="5" width="14.3984375" style="206" customWidth="1"/>
    <col min="6" max="7" width="17.8984375" style="206" customWidth="1"/>
    <col min="8" max="8" width="15.59765625" style="206" customWidth="1"/>
    <col min="9" max="9" width="10.69921875" style="206" customWidth="1"/>
    <col min="10" max="10" width="13.59765625" style="206" customWidth="1"/>
    <col min="11" max="11" width="17.8984375" style="206" customWidth="1"/>
    <col min="12" max="12" width="15.3984375" style="206" bestFit="1" customWidth="1"/>
    <col min="13" max="13" width="12.3984375" style="206" customWidth="1"/>
    <col min="14" max="14" width="15.59765625" style="206" customWidth="1"/>
    <col min="15" max="15" width="14.8984375" style="206" customWidth="1"/>
    <col min="16" max="16" width="17.8984375" style="206" customWidth="1"/>
    <col min="17" max="17" width="15.69921875" style="206" customWidth="1"/>
    <col min="18" max="18" width="16.59765625" style="206" customWidth="1"/>
    <col min="19" max="21" width="17.8984375" style="206" customWidth="1"/>
    <col min="22" max="22" width="2.3984375" style="206" customWidth="1"/>
    <col min="23" max="28" width="4.09765625" style="206" customWidth="1"/>
    <col min="29" max="30" width="11.09765625" style="206" customWidth="1"/>
    <col min="31" max="178" width="4.09765625" style="206" customWidth="1"/>
    <col min="179" max="792" width="3" style="206" customWidth="1"/>
    <col min="793" max="16384" width="9.09765625" style="206"/>
  </cols>
  <sheetData>
    <row r="1" spans="2:21" ht="18" customHeight="1">
      <c r="B1" s="189" t="s">
        <v>187</v>
      </c>
    </row>
    <row r="2" spans="2:21" ht="18" customHeight="1"/>
    <row r="3" spans="2:21" ht="27" customHeight="1">
      <c r="B3" s="571" t="s">
        <v>188</v>
      </c>
      <c r="C3" s="571"/>
      <c r="D3" s="571"/>
      <c r="E3" s="571"/>
      <c r="F3" s="571"/>
      <c r="G3" s="571"/>
      <c r="H3" s="571"/>
      <c r="I3" s="571"/>
      <c r="J3" s="571"/>
      <c r="K3" s="571"/>
      <c r="L3" s="571"/>
      <c r="M3" s="571"/>
      <c r="N3" s="571"/>
      <c r="O3" s="571"/>
      <c r="P3" s="571"/>
      <c r="Q3" s="571"/>
      <c r="R3" s="571"/>
      <c r="S3" s="571"/>
      <c r="T3" s="571"/>
      <c r="U3" s="207"/>
    </row>
    <row r="4" spans="2:21" ht="18" customHeight="1" thickBot="1"/>
    <row r="5" spans="2:21" ht="18" customHeight="1" thickBot="1">
      <c r="R5" s="208" t="s">
        <v>162</v>
      </c>
      <c r="S5" s="572" t="str">
        <f>処遇改善計画書C!V7</f>
        <v>ねりっこ学童クラブC　</v>
      </c>
      <c r="T5" s="573"/>
    </row>
    <row r="6" spans="2:21" ht="18" customHeight="1" thickBot="1">
      <c r="B6" s="206" t="s">
        <v>249</v>
      </c>
    </row>
    <row r="7" spans="2:21" ht="27" customHeight="1">
      <c r="B7" s="561" t="s">
        <v>189</v>
      </c>
      <c r="C7" s="574" t="s">
        <v>190</v>
      </c>
      <c r="D7" s="575"/>
      <c r="E7" s="576"/>
      <c r="F7" s="558" t="s">
        <v>191</v>
      </c>
      <c r="G7" s="558" t="s">
        <v>192</v>
      </c>
      <c r="H7" s="565" t="s">
        <v>193</v>
      </c>
      <c r="I7" s="565" t="s">
        <v>194</v>
      </c>
      <c r="J7" s="580" t="s">
        <v>195</v>
      </c>
      <c r="K7" s="575"/>
      <c r="L7" s="581"/>
      <c r="M7" s="558" t="s">
        <v>196</v>
      </c>
      <c r="N7" s="558" t="s">
        <v>197</v>
      </c>
      <c r="O7" s="209" t="s">
        <v>198</v>
      </c>
      <c r="P7" s="210"/>
      <c r="Q7" s="211"/>
      <c r="R7" s="558" t="s">
        <v>199</v>
      </c>
      <c r="S7" s="558" t="s">
        <v>200</v>
      </c>
      <c r="T7" s="561" t="s">
        <v>201</v>
      </c>
    </row>
    <row r="8" spans="2:21" ht="39.5" thickBot="1">
      <c r="B8" s="559"/>
      <c r="C8" s="577"/>
      <c r="D8" s="578"/>
      <c r="E8" s="579"/>
      <c r="F8" s="560"/>
      <c r="G8" s="560"/>
      <c r="H8" s="567"/>
      <c r="I8" s="567"/>
      <c r="J8" s="212" t="s">
        <v>202</v>
      </c>
      <c r="K8" s="213" t="s">
        <v>203</v>
      </c>
      <c r="L8" s="214" t="s">
        <v>204</v>
      </c>
      <c r="M8" s="560"/>
      <c r="N8" s="559"/>
      <c r="O8" s="215"/>
      <c r="P8" s="216" t="s">
        <v>205</v>
      </c>
      <c r="Q8" s="217" t="s">
        <v>206</v>
      </c>
      <c r="R8" s="560"/>
      <c r="S8" s="560"/>
      <c r="T8" s="559"/>
    </row>
    <row r="9" spans="2:21" ht="18" customHeight="1">
      <c r="B9" s="218"/>
      <c r="C9" s="562"/>
      <c r="D9" s="563"/>
      <c r="E9" s="564"/>
      <c r="F9" s="219"/>
      <c r="G9" s="219"/>
      <c r="H9" s="219"/>
      <c r="I9" s="220"/>
      <c r="J9" s="221"/>
      <c r="K9" s="311"/>
      <c r="L9" s="222"/>
      <c r="M9" s="223"/>
      <c r="N9" s="219"/>
      <c r="O9" s="224"/>
      <c r="P9" s="225"/>
      <c r="Q9" s="226"/>
      <c r="R9" s="565"/>
      <c r="S9" s="223"/>
      <c r="T9" s="219"/>
    </row>
    <row r="10" spans="2:21" ht="18" customHeight="1">
      <c r="B10" s="227">
        <v>1</v>
      </c>
      <c r="C10" s="568"/>
      <c r="D10" s="569"/>
      <c r="E10" s="570"/>
      <c r="F10" s="307"/>
      <c r="G10" s="307"/>
      <c r="H10" s="228">
        <v>11000</v>
      </c>
      <c r="I10" s="229" t="str">
        <f t="shared" ref="I10:I39" si="0">IF(G10="常勤職員",1,"")</f>
        <v/>
      </c>
      <c r="J10" s="309"/>
      <c r="K10" s="230">
        <f t="shared" ref="K10:K39" si="1">$K$9</f>
        <v>0</v>
      </c>
      <c r="L10" s="229" t="str">
        <f>IFERROR(ROUND(J10/K10,1),"")</f>
        <v/>
      </c>
      <c r="M10" s="312"/>
      <c r="N10" s="231" t="str">
        <f t="shared" ref="N10:N39" si="2">IFERROR(IF(G10="常勤職員",H10*I10*M10,H10*L10*M10),"")</f>
        <v/>
      </c>
      <c r="O10" s="316"/>
      <c r="P10" s="317"/>
      <c r="Q10" s="232">
        <f>O10-P10</f>
        <v>0</v>
      </c>
      <c r="R10" s="566"/>
      <c r="S10" s="233" t="str">
        <f>IFERROR(ROUND(O10/M10,0),"")</f>
        <v/>
      </c>
      <c r="T10" s="319"/>
    </row>
    <row r="11" spans="2:21" ht="18" customHeight="1">
      <c r="B11" s="234">
        <v>2</v>
      </c>
      <c r="C11" s="552"/>
      <c r="D11" s="553"/>
      <c r="E11" s="554"/>
      <c r="F11" s="307"/>
      <c r="G11" s="308"/>
      <c r="H11" s="228">
        <v>11000</v>
      </c>
      <c r="I11" s="235" t="str">
        <f t="shared" si="0"/>
        <v/>
      </c>
      <c r="J11" s="310"/>
      <c r="K11" s="236">
        <f t="shared" si="1"/>
        <v>0</v>
      </c>
      <c r="L11" s="235" t="str">
        <f t="shared" ref="L11:L39" si="3">IFERROR(ROUND(J11/K11,1),"")</f>
        <v/>
      </c>
      <c r="M11" s="313"/>
      <c r="N11" s="237" t="str">
        <f t="shared" si="2"/>
        <v/>
      </c>
      <c r="O11" s="314"/>
      <c r="P11" s="315"/>
      <c r="Q11" s="238">
        <f t="shared" ref="Q11:Q39" si="4">O11-P11</f>
        <v>0</v>
      </c>
      <c r="R11" s="566"/>
      <c r="S11" s="239" t="str">
        <f t="shared" ref="S11:S40" si="5">IFERROR(ROUND(O11/M11,0),"")</f>
        <v/>
      </c>
      <c r="T11" s="320"/>
    </row>
    <row r="12" spans="2:21" ht="18" customHeight="1">
      <c r="B12" s="234">
        <v>3</v>
      </c>
      <c r="C12" s="552"/>
      <c r="D12" s="553"/>
      <c r="E12" s="554"/>
      <c r="F12" s="307"/>
      <c r="G12" s="308"/>
      <c r="H12" s="228">
        <v>11000</v>
      </c>
      <c r="I12" s="235" t="str">
        <f t="shared" si="0"/>
        <v/>
      </c>
      <c r="J12" s="310"/>
      <c r="K12" s="236">
        <f t="shared" si="1"/>
        <v>0</v>
      </c>
      <c r="L12" s="235" t="str">
        <f t="shared" si="3"/>
        <v/>
      </c>
      <c r="M12" s="313"/>
      <c r="N12" s="237" t="str">
        <f t="shared" si="2"/>
        <v/>
      </c>
      <c r="O12" s="314"/>
      <c r="P12" s="315"/>
      <c r="Q12" s="238">
        <f t="shared" si="4"/>
        <v>0</v>
      </c>
      <c r="R12" s="566"/>
      <c r="S12" s="239" t="str">
        <f t="shared" si="5"/>
        <v/>
      </c>
      <c r="T12" s="320"/>
    </row>
    <row r="13" spans="2:21" ht="18" customHeight="1">
      <c r="B13" s="234">
        <v>4</v>
      </c>
      <c r="C13" s="552"/>
      <c r="D13" s="553"/>
      <c r="E13" s="554"/>
      <c r="F13" s="307"/>
      <c r="G13" s="308"/>
      <c r="H13" s="228">
        <v>11000</v>
      </c>
      <c r="I13" s="235" t="str">
        <f t="shared" si="0"/>
        <v/>
      </c>
      <c r="J13" s="310"/>
      <c r="K13" s="236">
        <f t="shared" si="1"/>
        <v>0</v>
      </c>
      <c r="L13" s="235" t="str">
        <f t="shared" si="3"/>
        <v/>
      </c>
      <c r="M13" s="313"/>
      <c r="N13" s="237" t="str">
        <f t="shared" si="2"/>
        <v/>
      </c>
      <c r="O13" s="314"/>
      <c r="P13" s="315"/>
      <c r="Q13" s="238">
        <f t="shared" si="4"/>
        <v>0</v>
      </c>
      <c r="R13" s="566"/>
      <c r="S13" s="239" t="str">
        <f t="shared" si="5"/>
        <v/>
      </c>
      <c r="T13" s="320"/>
    </row>
    <row r="14" spans="2:21" ht="18" customHeight="1">
      <c r="B14" s="234">
        <v>5</v>
      </c>
      <c r="C14" s="552"/>
      <c r="D14" s="553"/>
      <c r="E14" s="554"/>
      <c r="F14" s="307"/>
      <c r="G14" s="308"/>
      <c r="H14" s="228">
        <v>11000</v>
      </c>
      <c r="I14" s="235" t="str">
        <f t="shared" si="0"/>
        <v/>
      </c>
      <c r="J14" s="310"/>
      <c r="K14" s="236">
        <f t="shared" si="1"/>
        <v>0</v>
      </c>
      <c r="L14" s="235" t="str">
        <f t="shared" si="3"/>
        <v/>
      </c>
      <c r="M14" s="313"/>
      <c r="N14" s="237" t="str">
        <f t="shared" si="2"/>
        <v/>
      </c>
      <c r="O14" s="314"/>
      <c r="P14" s="315"/>
      <c r="Q14" s="238">
        <f t="shared" si="4"/>
        <v>0</v>
      </c>
      <c r="R14" s="566"/>
      <c r="S14" s="239" t="str">
        <f t="shared" si="5"/>
        <v/>
      </c>
      <c r="T14" s="320"/>
    </row>
    <row r="15" spans="2:21" ht="18" customHeight="1">
      <c r="B15" s="234">
        <v>6</v>
      </c>
      <c r="C15" s="552"/>
      <c r="D15" s="553"/>
      <c r="E15" s="554"/>
      <c r="F15" s="307"/>
      <c r="G15" s="308"/>
      <c r="H15" s="228">
        <v>11000</v>
      </c>
      <c r="I15" s="235" t="str">
        <f t="shared" si="0"/>
        <v/>
      </c>
      <c r="J15" s="310"/>
      <c r="K15" s="236">
        <f t="shared" si="1"/>
        <v>0</v>
      </c>
      <c r="L15" s="235" t="str">
        <f t="shared" si="3"/>
        <v/>
      </c>
      <c r="M15" s="313"/>
      <c r="N15" s="237" t="str">
        <f t="shared" si="2"/>
        <v/>
      </c>
      <c r="O15" s="314"/>
      <c r="P15" s="315"/>
      <c r="Q15" s="238">
        <f t="shared" si="4"/>
        <v>0</v>
      </c>
      <c r="R15" s="566"/>
      <c r="S15" s="239" t="str">
        <f t="shared" si="5"/>
        <v/>
      </c>
      <c r="T15" s="320"/>
    </row>
    <row r="16" spans="2:21" ht="18" customHeight="1">
      <c r="B16" s="234">
        <v>7</v>
      </c>
      <c r="C16" s="552"/>
      <c r="D16" s="553"/>
      <c r="E16" s="554"/>
      <c r="F16" s="307"/>
      <c r="G16" s="308"/>
      <c r="H16" s="228">
        <v>11000</v>
      </c>
      <c r="I16" s="235" t="str">
        <f t="shared" si="0"/>
        <v/>
      </c>
      <c r="J16" s="310"/>
      <c r="K16" s="236">
        <f t="shared" si="1"/>
        <v>0</v>
      </c>
      <c r="L16" s="235" t="str">
        <f t="shared" si="3"/>
        <v/>
      </c>
      <c r="M16" s="313"/>
      <c r="N16" s="237" t="str">
        <f t="shared" si="2"/>
        <v/>
      </c>
      <c r="O16" s="314"/>
      <c r="P16" s="315"/>
      <c r="Q16" s="238">
        <f t="shared" si="4"/>
        <v>0</v>
      </c>
      <c r="R16" s="566"/>
      <c r="S16" s="239" t="str">
        <f t="shared" si="5"/>
        <v/>
      </c>
      <c r="T16" s="320"/>
    </row>
    <row r="17" spans="2:20" ht="18" customHeight="1">
      <c r="B17" s="234">
        <v>8</v>
      </c>
      <c r="C17" s="552"/>
      <c r="D17" s="553"/>
      <c r="E17" s="554"/>
      <c r="F17" s="307"/>
      <c r="G17" s="308"/>
      <c r="H17" s="228">
        <v>11000</v>
      </c>
      <c r="I17" s="235" t="str">
        <f t="shared" si="0"/>
        <v/>
      </c>
      <c r="J17" s="310"/>
      <c r="K17" s="236">
        <f t="shared" si="1"/>
        <v>0</v>
      </c>
      <c r="L17" s="235" t="str">
        <f t="shared" si="3"/>
        <v/>
      </c>
      <c r="M17" s="313"/>
      <c r="N17" s="237" t="str">
        <f t="shared" si="2"/>
        <v/>
      </c>
      <c r="O17" s="314"/>
      <c r="P17" s="315"/>
      <c r="Q17" s="238">
        <f t="shared" si="4"/>
        <v>0</v>
      </c>
      <c r="R17" s="566"/>
      <c r="S17" s="239" t="str">
        <f t="shared" si="5"/>
        <v/>
      </c>
      <c r="T17" s="320"/>
    </row>
    <row r="18" spans="2:20" ht="18" customHeight="1">
      <c r="B18" s="234">
        <v>9</v>
      </c>
      <c r="C18" s="552"/>
      <c r="D18" s="553"/>
      <c r="E18" s="554"/>
      <c r="F18" s="307"/>
      <c r="G18" s="308"/>
      <c r="H18" s="228">
        <v>11000</v>
      </c>
      <c r="I18" s="235" t="str">
        <f t="shared" si="0"/>
        <v/>
      </c>
      <c r="J18" s="310"/>
      <c r="K18" s="236">
        <f t="shared" si="1"/>
        <v>0</v>
      </c>
      <c r="L18" s="235" t="str">
        <f t="shared" si="3"/>
        <v/>
      </c>
      <c r="M18" s="313"/>
      <c r="N18" s="237" t="str">
        <f t="shared" si="2"/>
        <v/>
      </c>
      <c r="O18" s="314"/>
      <c r="P18" s="315"/>
      <c r="Q18" s="238">
        <f t="shared" si="4"/>
        <v>0</v>
      </c>
      <c r="R18" s="566"/>
      <c r="S18" s="239" t="str">
        <f t="shared" si="5"/>
        <v/>
      </c>
      <c r="T18" s="320"/>
    </row>
    <row r="19" spans="2:20" ht="18" customHeight="1">
      <c r="B19" s="234">
        <v>10</v>
      </c>
      <c r="C19" s="552"/>
      <c r="D19" s="553"/>
      <c r="E19" s="554"/>
      <c r="F19" s="307"/>
      <c r="G19" s="308"/>
      <c r="H19" s="228">
        <v>11000</v>
      </c>
      <c r="I19" s="235" t="str">
        <f t="shared" si="0"/>
        <v/>
      </c>
      <c r="J19" s="310"/>
      <c r="K19" s="236">
        <f t="shared" si="1"/>
        <v>0</v>
      </c>
      <c r="L19" s="235" t="str">
        <f t="shared" si="3"/>
        <v/>
      </c>
      <c r="M19" s="313"/>
      <c r="N19" s="237" t="str">
        <f t="shared" si="2"/>
        <v/>
      </c>
      <c r="O19" s="314"/>
      <c r="P19" s="315"/>
      <c r="Q19" s="238">
        <f t="shared" si="4"/>
        <v>0</v>
      </c>
      <c r="R19" s="566"/>
      <c r="S19" s="239" t="str">
        <f>IFERROR(ROUND(O19/M19,0),"")</f>
        <v/>
      </c>
      <c r="T19" s="320"/>
    </row>
    <row r="20" spans="2:20" ht="18" customHeight="1">
      <c r="B20" s="234">
        <v>11</v>
      </c>
      <c r="C20" s="552"/>
      <c r="D20" s="553"/>
      <c r="E20" s="554"/>
      <c r="F20" s="307"/>
      <c r="G20" s="308"/>
      <c r="H20" s="228">
        <v>11000</v>
      </c>
      <c r="I20" s="235" t="str">
        <f t="shared" si="0"/>
        <v/>
      </c>
      <c r="J20" s="310"/>
      <c r="K20" s="236">
        <f t="shared" si="1"/>
        <v>0</v>
      </c>
      <c r="L20" s="235" t="str">
        <f t="shared" si="3"/>
        <v/>
      </c>
      <c r="M20" s="313"/>
      <c r="N20" s="237" t="str">
        <f t="shared" si="2"/>
        <v/>
      </c>
      <c r="O20" s="314"/>
      <c r="P20" s="315"/>
      <c r="Q20" s="238">
        <f t="shared" si="4"/>
        <v>0</v>
      </c>
      <c r="R20" s="566"/>
      <c r="S20" s="239" t="str">
        <f t="shared" si="5"/>
        <v/>
      </c>
      <c r="T20" s="320"/>
    </row>
    <row r="21" spans="2:20" ht="18" customHeight="1">
      <c r="B21" s="234">
        <v>12</v>
      </c>
      <c r="C21" s="552"/>
      <c r="D21" s="553"/>
      <c r="E21" s="554"/>
      <c r="F21" s="307"/>
      <c r="G21" s="308"/>
      <c r="H21" s="228">
        <v>11000</v>
      </c>
      <c r="I21" s="235" t="str">
        <f t="shared" si="0"/>
        <v/>
      </c>
      <c r="J21" s="310"/>
      <c r="K21" s="236">
        <f t="shared" si="1"/>
        <v>0</v>
      </c>
      <c r="L21" s="235" t="str">
        <f t="shared" si="3"/>
        <v/>
      </c>
      <c r="M21" s="313"/>
      <c r="N21" s="237" t="str">
        <f t="shared" si="2"/>
        <v/>
      </c>
      <c r="O21" s="314"/>
      <c r="P21" s="315"/>
      <c r="Q21" s="238">
        <f t="shared" si="4"/>
        <v>0</v>
      </c>
      <c r="R21" s="566"/>
      <c r="S21" s="239" t="str">
        <f t="shared" si="5"/>
        <v/>
      </c>
      <c r="T21" s="320"/>
    </row>
    <row r="22" spans="2:20" ht="18" customHeight="1">
      <c r="B22" s="234">
        <v>13</v>
      </c>
      <c r="C22" s="552"/>
      <c r="D22" s="553"/>
      <c r="E22" s="554"/>
      <c r="F22" s="307"/>
      <c r="G22" s="308"/>
      <c r="H22" s="228">
        <v>11000</v>
      </c>
      <c r="I22" s="235" t="str">
        <f t="shared" si="0"/>
        <v/>
      </c>
      <c r="J22" s="310"/>
      <c r="K22" s="236">
        <f t="shared" si="1"/>
        <v>0</v>
      </c>
      <c r="L22" s="235" t="str">
        <f t="shared" si="3"/>
        <v/>
      </c>
      <c r="M22" s="313"/>
      <c r="N22" s="237" t="str">
        <f t="shared" si="2"/>
        <v/>
      </c>
      <c r="O22" s="314"/>
      <c r="P22" s="315"/>
      <c r="Q22" s="238">
        <f t="shared" si="4"/>
        <v>0</v>
      </c>
      <c r="R22" s="566"/>
      <c r="S22" s="239" t="str">
        <f t="shared" si="5"/>
        <v/>
      </c>
      <c r="T22" s="320"/>
    </row>
    <row r="23" spans="2:20" ht="18" customHeight="1">
      <c r="B23" s="234">
        <v>14</v>
      </c>
      <c r="C23" s="552"/>
      <c r="D23" s="553"/>
      <c r="E23" s="554"/>
      <c r="F23" s="307"/>
      <c r="G23" s="308"/>
      <c r="H23" s="228">
        <v>11000</v>
      </c>
      <c r="I23" s="235" t="str">
        <f t="shared" si="0"/>
        <v/>
      </c>
      <c r="J23" s="310"/>
      <c r="K23" s="236">
        <f t="shared" si="1"/>
        <v>0</v>
      </c>
      <c r="L23" s="235" t="str">
        <f t="shared" si="3"/>
        <v/>
      </c>
      <c r="M23" s="313"/>
      <c r="N23" s="237" t="str">
        <f t="shared" si="2"/>
        <v/>
      </c>
      <c r="O23" s="314"/>
      <c r="P23" s="315"/>
      <c r="Q23" s="238">
        <f t="shared" si="4"/>
        <v>0</v>
      </c>
      <c r="R23" s="566"/>
      <c r="S23" s="239" t="str">
        <f t="shared" si="5"/>
        <v/>
      </c>
      <c r="T23" s="320"/>
    </row>
    <row r="24" spans="2:20" ht="18" customHeight="1">
      <c r="B24" s="234">
        <v>15</v>
      </c>
      <c r="C24" s="552"/>
      <c r="D24" s="553"/>
      <c r="E24" s="554"/>
      <c r="F24" s="307"/>
      <c r="G24" s="308"/>
      <c r="H24" s="228">
        <v>11000</v>
      </c>
      <c r="I24" s="235" t="str">
        <f t="shared" si="0"/>
        <v/>
      </c>
      <c r="J24" s="310"/>
      <c r="K24" s="236">
        <f t="shared" si="1"/>
        <v>0</v>
      </c>
      <c r="L24" s="235" t="str">
        <f t="shared" si="3"/>
        <v/>
      </c>
      <c r="M24" s="313"/>
      <c r="N24" s="237" t="str">
        <f t="shared" si="2"/>
        <v/>
      </c>
      <c r="O24" s="314"/>
      <c r="P24" s="315"/>
      <c r="Q24" s="238">
        <f t="shared" si="4"/>
        <v>0</v>
      </c>
      <c r="R24" s="566"/>
      <c r="S24" s="239" t="str">
        <f t="shared" si="5"/>
        <v/>
      </c>
      <c r="T24" s="320"/>
    </row>
    <row r="25" spans="2:20" ht="18" customHeight="1">
      <c r="B25" s="234">
        <v>16</v>
      </c>
      <c r="C25" s="552"/>
      <c r="D25" s="553"/>
      <c r="E25" s="554"/>
      <c r="F25" s="307"/>
      <c r="G25" s="308"/>
      <c r="H25" s="228">
        <v>11000</v>
      </c>
      <c r="I25" s="235" t="str">
        <f t="shared" si="0"/>
        <v/>
      </c>
      <c r="J25" s="310"/>
      <c r="K25" s="236">
        <f t="shared" si="1"/>
        <v>0</v>
      </c>
      <c r="L25" s="235" t="str">
        <f t="shared" si="3"/>
        <v/>
      </c>
      <c r="M25" s="313"/>
      <c r="N25" s="237" t="str">
        <f t="shared" si="2"/>
        <v/>
      </c>
      <c r="O25" s="314"/>
      <c r="P25" s="315"/>
      <c r="Q25" s="238">
        <f t="shared" si="4"/>
        <v>0</v>
      </c>
      <c r="R25" s="566"/>
      <c r="S25" s="239" t="str">
        <f t="shared" si="5"/>
        <v/>
      </c>
      <c r="T25" s="320"/>
    </row>
    <row r="26" spans="2:20" ht="18" customHeight="1">
      <c r="B26" s="234">
        <v>17</v>
      </c>
      <c r="C26" s="552"/>
      <c r="D26" s="553"/>
      <c r="E26" s="554"/>
      <c r="F26" s="307"/>
      <c r="G26" s="308"/>
      <c r="H26" s="228">
        <v>11000</v>
      </c>
      <c r="I26" s="235" t="str">
        <f t="shared" si="0"/>
        <v/>
      </c>
      <c r="J26" s="310"/>
      <c r="K26" s="236">
        <f t="shared" si="1"/>
        <v>0</v>
      </c>
      <c r="L26" s="235" t="str">
        <f t="shared" si="3"/>
        <v/>
      </c>
      <c r="M26" s="313"/>
      <c r="N26" s="237" t="str">
        <f t="shared" si="2"/>
        <v/>
      </c>
      <c r="O26" s="314"/>
      <c r="P26" s="315"/>
      <c r="Q26" s="238">
        <f t="shared" si="4"/>
        <v>0</v>
      </c>
      <c r="R26" s="566"/>
      <c r="S26" s="239" t="str">
        <f t="shared" si="5"/>
        <v/>
      </c>
      <c r="T26" s="320"/>
    </row>
    <row r="27" spans="2:20" ht="18" customHeight="1">
      <c r="B27" s="234">
        <v>18</v>
      </c>
      <c r="C27" s="552"/>
      <c r="D27" s="553"/>
      <c r="E27" s="554"/>
      <c r="F27" s="307"/>
      <c r="G27" s="308"/>
      <c r="H27" s="228">
        <v>11000</v>
      </c>
      <c r="I27" s="235" t="str">
        <f t="shared" si="0"/>
        <v/>
      </c>
      <c r="J27" s="310"/>
      <c r="K27" s="236">
        <f t="shared" si="1"/>
        <v>0</v>
      </c>
      <c r="L27" s="235" t="str">
        <f t="shared" si="3"/>
        <v/>
      </c>
      <c r="M27" s="313"/>
      <c r="N27" s="237" t="str">
        <f t="shared" si="2"/>
        <v/>
      </c>
      <c r="O27" s="314"/>
      <c r="P27" s="315"/>
      <c r="Q27" s="238">
        <f t="shared" si="4"/>
        <v>0</v>
      </c>
      <c r="R27" s="566"/>
      <c r="S27" s="239" t="str">
        <f t="shared" si="5"/>
        <v/>
      </c>
      <c r="T27" s="320"/>
    </row>
    <row r="28" spans="2:20" ht="18" customHeight="1">
      <c r="B28" s="234">
        <v>19</v>
      </c>
      <c r="C28" s="552"/>
      <c r="D28" s="553"/>
      <c r="E28" s="554"/>
      <c r="F28" s="307"/>
      <c r="G28" s="308"/>
      <c r="H28" s="228">
        <v>11000</v>
      </c>
      <c r="I28" s="235" t="str">
        <f t="shared" si="0"/>
        <v/>
      </c>
      <c r="J28" s="310"/>
      <c r="K28" s="236">
        <f t="shared" si="1"/>
        <v>0</v>
      </c>
      <c r="L28" s="235" t="str">
        <f t="shared" si="3"/>
        <v/>
      </c>
      <c r="M28" s="313"/>
      <c r="N28" s="237" t="str">
        <f t="shared" si="2"/>
        <v/>
      </c>
      <c r="O28" s="314"/>
      <c r="P28" s="315"/>
      <c r="Q28" s="238">
        <f t="shared" si="4"/>
        <v>0</v>
      </c>
      <c r="R28" s="566"/>
      <c r="S28" s="239" t="str">
        <f t="shared" si="5"/>
        <v/>
      </c>
      <c r="T28" s="320"/>
    </row>
    <row r="29" spans="2:20" ht="18" customHeight="1">
      <c r="B29" s="234">
        <v>20</v>
      </c>
      <c r="C29" s="552"/>
      <c r="D29" s="553"/>
      <c r="E29" s="554"/>
      <c r="F29" s="307"/>
      <c r="G29" s="308"/>
      <c r="H29" s="228">
        <v>11000</v>
      </c>
      <c r="I29" s="235" t="str">
        <f t="shared" si="0"/>
        <v/>
      </c>
      <c r="J29" s="310"/>
      <c r="K29" s="236">
        <f t="shared" si="1"/>
        <v>0</v>
      </c>
      <c r="L29" s="235" t="str">
        <f t="shared" si="3"/>
        <v/>
      </c>
      <c r="M29" s="313"/>
      <c r="N29" s="237" t="str">
        <f t="shared" si="2"/>
        <v/>
      </c>
      <c r="O29" s="314"/>
      <c r="P29" s="315"/>
      <c r="Q29" s="238">
        <f t="shared" si="4"/>
        <v>0</v>
      </c>
      <c r="R29" s="566"/>
      <c r="S29" s="239" t="str">
        <f t="shared" si="5"/>
        <v/>
      </c>
      <c r="T29" s="320"/>
    </row>
    <row r="30" spans="2:20" ht="18" customHeight="1">
      <c r="B30" s="234">
        <v>21</v>
      </c>
      <c r="C30" s="552"/>
      <c r="D30" s="553"/>
      <c r="E30" s="554"/>
      <c r="F30" s="307"/>
      <c r="G30" s="308"/>
      <c r="H30" s="228">
        <v>11000</v>
      </c>
      <c r="I30" s="235" t="str">
        <f t="shared" si="0"/>
        <v/>
      </c>
      <c r="J30" s="310"/>
      <c r="K30" s="236">
        <f t="shared" si="1"/>
        <v>0</v>
      </c>
      <c r="L30" s="235" t="str">
        <f t="shared" si="3"/>
        <v/>
      </c>
      <c r="M30" s="313"/>
      <c r="N30" s="237" t="str">
        <f t="shared" si="2"/>
        <v/>
      </c>
      <c r="O30" s="314"/>
      <c r="P30" s="315"/>
      <c r="Q30" s="238">
        <f t="shared" si="4"/>
        <v>0</v>
      </c>
      <c r="R30" s="566"/>
      <c r="S30" s="239" t="str">
        <f t="shared" si="5"/>
        <v/>
      </c>
      <c r="T30" s="320"/>
    </row>
    <row r="31" spans="2:20" ht="18" customHeight="1">
      <c r="B31" s="234">
        <v>22</v>
      </c>
      <c r="C31" s="552"/>
      <c r="D31" s="553"/>
      <c r="E31" s="554"/>
      <c r="F31" s="307"/>
      <c r="G31" s="308"/>
      <c r="H31" s="228">
        <v>11000</v>
      </c>
      <c r="I31" s="235" t="str">
        <f t="shared" si="0"/>
        <v/>
      </c>
      <c r="J31" s="310"/>
      <c r="K31" s="236">
        <f t="shared" si="1"/>
        <v>0</v>
      </c>
      <c r="L31" s="235" t="str">
        <f t="shared" si="3"/>
        <v/>
      </c>
      <c r="M31" s="313"/>
      <c r="N31" s="237" t="str">
        <f t="shared" si="2"/>
        <v/>
      </c>
      <c r="O31" s="314"/>
      <c r="P31" s="315"/>
      <c r="Q31" s="238">
        <f t="shared" si="4"/>
        <v>0</v>
      </c>
      <c r="R31" s="566"/>
      <c r="S31" s="239" t="str">
        <f t="shared" si="5"/>
        <v/>
      </c>
      <c r="T31" s="320"/>
    </row>
    <row r="32" spans="2:20" ht="18" customHeight="1">
      <c r="B32" s="234">
        <v>23</v>
      </c>
      <c r="C32" s="552"/>
      <c r="D32" s="553"/>
      <c r="E32" s="554"/>
      <c r="F32" s="307"/>
      <c r="G32" s="308"/>
      <c r="H32" s="228">
        <v>11000</v>
      </c>
      <c r="I32" s="235" t="str">
        <f t="shared" si="0"/>
        <v/>
      </c>
      <c r="J32" s="310"/>
      <c r="K32" s="236">
        <f t="shared" si="1"/>
        <v>0</v>
      </c>
      <c r="L32" s="235" t="str">
        <f t="shared" si="3"/>
        <v/>
      </c>
      <c r="M32" s="313"/>
      <c r="N32" s="237" t="str">
        <f t="shared" si="2"/>
        <v/>
      </c>
      <c r="O32" s="314"/>
      <c r="P32" s="315"/>
      <c r="Q32" s="238">
        <f t="shared" si="4"/>
        <v>0</v>
      </c>
      <c r="R32" s="566"/>
      <c r="S32" s="239" t="str">
        <f t="shared" si="5"/>
        <v/>
      </c>
      <c r="T32" s="320"/>
    </row>
    <row r="33" spans="2:20" ht="18" customHeight="1">
      <c r="B33" s="234">
        <v>24</v>
      </c>
      <c r="C33" s="552"/>
      <c r="D33" s="553"/>
      <c r="E33" s="554"/>
      <c r="F33" s="307"/>
      <c r="G33" s="308"/>
      <c r="H33" s="228">
        <v>11000</v>
      </c>
      <c r="I33" s="235" t="str">
        <f t="shared" si="0"/>
        <v/>
      </c>
      <c r="J33" s="310"/>
      <c r="K33" s="236">
        <f t="shared" si="1"/>
        <v>0</v>
      </c>
      <c r="L33" s="235" t="str">
        <f t="shared" si="3"/>
        <v/>
      </c>
      <c r="M33" s="313"/>
      <c r="N33" s="237" t="str">
        <f t="shared" si="2"/>
        <v/>
      </c>
      <c r="O33" s="314"/>
      <c r="P33" s="315"/>
      <c r="Q33" s="238">
        <f t="shared" si="4"/>
        <v>0</v>
      </c>
      <c r="R33" s="566"/>
      <c r="S33" s="239" t="str">
        <f t="shared" si="5"/>
        <v/>
      </c>
      <c r="T33" s="320"/>
    </row>
    <row r="34" spans="2:20" ht="18" customHeight="1">
      <c r="B34" s="234">
        <v>25</v>
      </c>
      <c r="C34" s="552"/>
      <c r="D34" s="553"/>
      <c r="E34" s="554"/>
      <c r="F34" s="307"/>
      <c r="G34" s="308"/>
      <c r="H34" s="228">
        <v>11000</v>
      </c>
      <c r="I34" s="235" t="str">
        <f t="shared" si="0"/>
        <v/>
      </c>
      <c r="J34" s="310"/>
      <c r="K34" s="236">
        <f t="shared" si="1"/>
        <v>0</v>
      </c>
      <c r="L34" s="235" t="str">
        <f t="shared" si="3"/>
        <v/>
      </c>
      <c r="M34" s="313"/>
      <c r="N34" s="237" t="str">
        <f t="shared" si="2"/>
        <v/>
      </c>
      <c r="O34" s="314"/>
      <c r="P34" s="315"/>
      <c r="Q34" s="238">
        <f t="shared" si="4"/>
        <v>0</v>
      </c>
      <c r="R34" s="566"/>
      <c r="S34" s="239" t="str">
        <f t="shared" si="5"/>
        <v/>
      </c>
      <c r="T34" s="320"/>
    </row>
    <row r="35" spans="2:20" ht="18" customHeight="1">
      <c r="B35" s="234">
        <v>26</v>
      </c>
      <c r="C35" s="552"/>
      <c r="D35" s="553"/>
      <c r="E35" s="554"/>
      <c r="F35" s="307"/>
      <c r="G35" s="308"/>
      <c r="H35" s="228">
        <v>11000</v>
      </c>
      <c r="I35" s="235" t="str">
        <f t="shared" si="0"/>
        <v/>
      </c>
      <c r="J35" s="310"/>
      <c r="K35" s="236">
        <f t="shared" si="1"/>
        <v>0</v>
      </c>
      <c r="L35" s="235" t="str">
        <f>IFERROR(ROUND(J35/K35,1),"")</f>
        <v/>
      </c>
      <c r="M35" s="313"/>
      <c r="N35" s="237" t="str">
        <f t="shared" si="2"/>
        <v/>
      </c>
      <c r="O35" s="314"/>
      <c r="P35" s="315"/>
      <c r="Q35" s="238">
        <f t="shared" si="4"/>
        <v>0</v>
      </c>
      <c r="R35" s="566"/>
      <c r="S35" s="239" t="str">
        <f t="shared" si="5"/>
        <v/>
      </c>
      <c r="T35" s="320"/>
    </row>
    <row r="36" spans="2:20" ht="18" customHeight="1">
      <c r="B36" s="234">
        <v>27</v>
      </c>
      <c r="C36" s="552"/>
      <c r="D36" s="553"/>
      <c r="E36" s="554"/>
      <c r="F36" s="307"/>
      <c r="G36" s="308"/>
      <c r="H36" s="228">
        <v>11000</v>
      </c>
      <c r="I36" s="235" t="str">
        <f t="shared" si="0"/>
        <v/>
      </c>
      <c r="J36" s="310"/>
      <c r="K36" s="236">
        <f t="shared" si="1"/>
        <v>0</v>
      </c>
      <c r="L36" s="235" t="str">
        <f t="shared" si="3"/>
        <v/>
      </c>
      <c r="M36" s="313"/>
      <c r="N36" s="237" t="str">
        <f t="shared" si="2"/>
        <v/>
      </c>
      <c r="O36" s="314"/>
      <c r="P36" s="315"/>
      <c r="Q36" s="238">
        <f t="shared" si="4"/>
        <v>0</v>
      </c>
      <c r="R36" s="566"/>
      <c r="S36" s="239" t="str">
        <f t="shared" si="5"/>
        <v/>
      </c>
      <c r="T36" s="320"/>
    </row>
    <row r="37" spans="2:20" ht="18" customHeight="1">
      <c r="B37" s="234">
        <v>28</v>
      </c>
      <c r="C37" s="552"/>
      <c r="D37" s="553"/>
      <c r="E37" s="554"/>
      <c r="F37" s="307"/>
      <c r="G37" s="308"/>
      <c r="H37" s="228">
        <v>11000</v>
      </c>
      <c r="I37" s="235" t="str">
        <f t="shared" si="0"/>
        <v/>
      </c>
      <c r="J37" s="310"/>
      <c r="K37" s="236">
        <f t="shared" si="1"/>
        <v>0</v>
      </c>
      <c r="L37" s="235" t="str">
        <f t="shared" si="3"/>
        <v/>
      </c>
      <c r="M37" s="313"/>
      <c r="N37" s="237" t="str">
        <f t="shared" si="2"/>
        <v/>
      </c>
      <c r="O37" s="314"/>
      <c r="P37" s="315"/>
      <c r="Q37" s="238">
        <f t="shared" si="4"/>
        <v>0</v>
      </c>
      <c r="R37" s="566"/>
      <c r="S37" s="239" t="str">
        <f t="shared" si="5"/>
        <v/>
      </c>
      <c r="T37" s="320"/>
    </row>
    <row r="38" spans="2:20" ht="18" customHeight="1">
      <c r="B38" s="234">
        <v>29</v>
      </c>
      <c r="C38" s="552"/>
      <c r="D38" s="553"/>
      <c r="E38" s="554"/>
      <c r="F38" s="307"/>
      <c r="G38" s="308"/>
      <c r="H38" s="228">
        <v>11000</v>
      </c>
      <c r="I38" s="235" t="str">
        <f t="shared" si="0"/>
        <v/>
      </c>
      <c r="J38" s="310"/>
      <c r="K38" s="236">
        <f t="shared" si="1"/>
        <v>0</v>
      </c>
      <c r="L38" s="235" t="str">
        <f t="shared" si="3"/>
        <v/>
      </c>
      <c r="M38" s="313"/>
      <c r="N38" s="237" t="str">
        <f t="shared" si="2"/>
        <v/>
      </c>
      <c r="O38" s="314"/>
      <c r="P38" s="315"/>
      <c r="Q38" s="238">
        <f t="shared" si="4"/>
        <v>0</v>
      </c>
      <c r="R38" s="566"/>
      <c r="S38" s="239" t="str">
        <f t="shared" si="5"/>
        <v/>
      </c>
      <c r="T38" s="320"/>
    </row>
    <row r="39" spans="2:20" ht="18" customHeight="1" thickBot="1">
      <c r="B39" s="234">
        <v>30</v>
      </c>
      <c r="C39" s="552"/>
      <c r="D39" s="553"/>
      <c r="E39" s="554"/>
      <c r="F39" s="307"/>
      <c r="G39" s="308"/>
      <c r="H39" s="228">
        <v>11000</v>
      </c>
      <c r="I39" s="235" t="str">
        <f t="shared" si="0"/>
        <v/>
      </c>
      <c r="J39" s="310"/>
      <c r="K39" s="236">
        <f t="shared" si="1"/>
        <v>0</v>
      </c>
      <c r="L39" s="235" t="str">
        <f t="shared" si="3"/>
        <v/>
      </c>
      <c r="M39" s="313"/>
      <c r="N39" s="237" t="str">
        <f t="shared" si="2"/>
        <v/>
      </c>
      <c r="O39" s="314"/>
      <c r="P39" s="315"/>
      <c r="Q39" s="238">
        <f t="shared" si="4"/>
        <v>0</v>
      </c>
      <c r="R39" s="567"/>
      <c r="S39" s="239" t="str">
        <f t="shared" si="5"/>
        <v/>
      </c>
      <c r="T39" s="320"/>
    </row>
    <row r="40" spans="2:20" ht="18" customHeight="1" thickBot="1">
      <c r="B40" s="555" t="s">
        <v>207</v>
      </c>
      <c r="C40" s="556"/>
      <c r="D40" s="556"/>
      <c r="E40" s="556"/>
      <c r="F40" s="556"/>
      <c r="G40" s="557"/>
      <c r="H40" s="240"/>
      <c r="I40" s="241">
        <f>SUM(I10:I39)</f>
        <v>0</v>
      </c>
      <c r="J40" s="242"/>
      <c r="K40" s="243"/>
      <c r="L40" s="244">
        <f>SUM(L10:L39)</f>
        <v>0</v>
      </c>
      <c r="M40" s="245">
        <f t="shared" ref="M40:Q40" si="6">SUM(M10:M39)</f>
        <v>0</v>
      </c>
      <c r="N40" s="246">
        <f t="shared" si="6"/>
        <v>0</v>
      </c>
      <c r="O40" s="246">
        <f t="shared" si="6"/>
        <v>0</v>
      </c>
      <c r="P40" s="247">
        <f t="shared" si="6"/>
        <v>0</v>
      </c>
      <c r="Q40" s="248">
        <f t="shared" si="6"/>
        <v>0</v>
      </c>
      <c r="R40" s="318"/>
      <c r="S40" s="249" t="str">
        <f t="shared" si="5"/>
        <v/>
      </c>
      <c r="T40" s="250"/>
    </row>
    <row r="41" spans="2:20" ht="18" customHeight="1">
      <c r="B41" s="206" t="s">
        <v>208</v>
      </c>
    </row>
    <row r="42" spans="2:20" ht="18" customHeight="1">
      <c r="B42" s="206" t="s">
        <v>209</v>
      </c>
    </row>
    <row r="43" spans="2:20" ht="18" customHeight="1">
      <c r="B43" s="251" t="s">
        <v>210</v>
      </c>
    </row>
    <row r="44" spans="2:20" ht="18" customHeight="1"/>
    <row r="45" spans="2:20" ht="18" customHeight="1"/>
    <row r="46" spans="2:20" ht="18" customHeight="1"/>
    <row r="47" spans="2:20" ht="18" customHeight="1"/>
    <row r="48" spans="2: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row r="1009" ht="18" customHeight="1"/>
    <row r="1010" ht="18" customHeight="1"/>
    <row r="1011" ht="18" customHeight="1"/>
    <row r="1012" ht="18" customHeight="1"/>
    <row r="1013" ht="18" customHeight="1"/>
    <row r="1014" ht="18" customHeight="1"/>
    <row r="1015" ht="18" customHeight="1"/>
    <row r="1016" ht="18" customHeight="1"/>
    <row r="1017" ht="18" customHeight="1"/>
    <row r="1018" ht="18" customHeight="1"/>
    <row r="1019" ht="18" customHeight="1"/>
    <row r="1020" ht="18" customHeight="1"/>
    <row r="1021" ht="18" customHeight="1"/>
    <row r="1022" ht="18" customHeight="1"/>
    <row r="1023" ht="18" customHeight="1"/>
    <row r="1024" ht="18" customHeight="1"/>
    <row r="1025" ht="18" customHeight="1"/>
    <row r="1026" ht="18" customHeight="1"/>
    <row r="1027" ht="18" customHeight="1"/>
    <row r="1028" ht="18" customHeight="1"/>
    <row r="1029" ht="18" customHeight="1"/>
    <row r="1030" ht="18" customHeight="1"/>
    <row r="1031" ht="18" customHeight="1"/>
    <row r="1032" ht="18" customHeight="1"/>
    <row r="1033" ht="18" customHeight="1"/>
    <row r="1034" ht="18" customHeight="1"/>
    <row r="1035" ht="18" customHeight="1"/>
    <row r="1036" ht="18" customHeight="1"/>
    <row r="1037" ht="18" customHeight="1"/>
    <row r="1038" ht="18" customHeight="1"/>
    <row r="1039" ht="18" customHeight="1"/>
    <row r="1040" ht="18" customHeight="1"/>
    <row r="1041" ht="18" customHeight="1"/>
    <row r="1042" ht="18" customHeight="1"/>
    <row r="1043" ht="18" customHeight="1"/>
    <row r="1044" ht="18" customHeight="1"/>
    <row r="1045" ht="18" customHeight="1"/>
    <row r="1046" ht="18" customHeight="1"/>
    <row r="1047" ht="18" customHeight="1"/>
    <row r="1048" ht="18" customHeight="1"/>
    <row r="1049" ht="18" customHeight="1"/>
    <row r="1050" ht="18" customHeight="1"/>
    <row r="1051" ht="18" customHeight="1"/>
    <row r="1052" ht="18" customHeight="1"/>
    <row r="1053" ht="18" customHeight="1"/>
    <row r="1054" ht="18" customHeight="1"/>
    <row r="1055" ht="18" customHeight="1"/>
    <row r="1056" ht="18" customHeight="1"/>
    <row r="1057" ht="18" customHeight="1"/>
    <row r="1058" ht="18" customHeight="1"/>
    <row r="1059" ht="18" customHeight="1"/>
    <row r="1060" ht="18" customHeight="1"/>
    <row r="1061" ht="18" customHeight="1"/>
    <row r="1062" ht="18" customHeight="1"/>
    <row r="1063" ht="18" customHeight="1"/>
    <row r="1064" ht="18" customHeight="1"/>
    <row r="1065" ht="18" customHeight="1"/>
    <row r="1066" ht="18" customHeight="1"/>
    <row r="1067" ht="18" customHeight="1"/>
    <row r="1068" ht="18" customHeight="1"/>
    <row r="1069" ht="18" customHeight="1"/>
    <row r="1070" ht="18" customHeight="1"/>
    <row r="1071" ht="18" customHeight="1"/>
    <row r="1072" ht="18" customHeight="1"/>
    <row r="1073" ht="18" customHeight="1"/>
    <row r="1074" ht="18" customHeight="1"/>
    <row r="1075" ht="18" customHeight="1"/>
    <row r="1076" ht="18" customHeight="1"/>
    <row r="1077" ht="18" customHeight="1"/>
    <row r="1078" ht="18" customHeight="1"/>
    <row r="1079" ht="18" customHeight="1"/>
    <row r="1080" ht="18" customHeight="1"/>
    <row r="1081" ht="18" customHeight="1"/>
    <row r="1082" ht="18" customHeight="1"/>
    <row r="1083" ht="18" customHeight="1"/>
    <row r="1084" ht="18" customHeight="1"/>
    <row r="1085" ht="18" customHeight="1"/>
    <row r="1086" ht="18" customHeight="1"/>
    <row r="1087" ht="18" customHeight="1"/>
    <row r="1088" ht="18" customHeight="1"/>
    <row r="1089" ht="18" customHeight="1"/>
    <row r="1090" ht="18" customHeight="1"/>
    <row r="1091" ht="18" customHeight="1"/>
    <row r="1092" ht="18" customHeight="1"/>
    <row r="1093" ht="18" customHeight="1"/>
    <row r="1094" ht="18" customHeight="1"/>
    <row r="1095" ht="18" customHeight="1"/>
    <row r="1096" ht="18" customHeight="1"/>
    <row r="1097" ht="18" customHeight="1"/>
    <row r="1098" ht="18" customHeight="1"/>
    <row r="1099" ht="18" customHeight="1"/>
    <row r="1100" ht="18" customHeight="1"/>
    <row r="1101" ht="18" customHeight="1"/>
    <row r="1102" ht="18" customHeight="1"/>
    <row r="1103" ht="18" customHeight="1"/>
    <row r="1104" ht="18" customHeight="1"/>
    <row r="1105" ht="18" customHeight="1"/>
    <row r="1106" ht="18" customHeight="1"/>
    <row r="1107" ht="18" customHeight="1"/>
    <row r="1108" ht="18" customHeight="1"/>
    <row r="1109" ht="18" customHeight="1"/>
    <row r="1110" ht="18" customHeight="1"/>
    <row r="1111" ht="18" customHeight="1"/>
    <row r="1112" ht="18" customHeight="1"/>
    <row r="1113" ht="18" customHeight="1"/>
    <row r="1114" ht="18" customHeight="1"/>
    <row r="1115" ht="18" customHeight="1"/>
    <row r="1116" ht="18" customHeight="1"/>
    <row r="1117" ht="18" customHeight="1"/>
    <row r="1118" ht="18" customHeight="1"/>
    <row r="1119" ht="18" customHeight="1"/>
    <row r="1120" ht="18" customHeight="1"/>
    <row r="1121" ht="18" customHeight="1"/>
    <row r="1122" ht="18" customHeight="1"/>
    <row r="1123" ht="18" customHeight="1"/>
    <row r="1124" ht="18" customHeight="1"/>
    <row r="1125" ht="18" customHeight="1"/>
    <row r="1126" ht="18" customHeight="1"/>
    <row r="1127" ht="18" customHeight="1"/>
    <row r="1128" ht="18" customHeight="1"/>
    <row r="1129" ht="18" customHeight="1"/>
    <row r="1130" ht="18" customHeight="1"/>
    <row r="1131" ht="18" customHeight="1"/>
    <row r="1132" ht="18" customHeight="1"/>
    <row r="1133" ht="18" customHeight="1"/>
    <row r="1134" ht="18" customHeight="1"/>
    <row r="1135" ht="18" customHeight="1"/>
    <row r="1136" ht="18" customHeight="1"/>
    <row r="1137" ht="18" customHeight="1"/>
    <row r="1138" ht="18" customHeight="1"/>
    <row r="1139" ht="18" customHeight="1"/>
    <row r="1140" ht="18" customHeight="1"/>
    <row r="1141" ht="18" customHeight="1"/>
    <row r="1142" ht="18" customHeight="1"/>
    <row r="1143" ht="18" customHeight="1"/>
    <row r="1144" ht="18" customHeight="1"/>
    <row r="1145" ht="18" customHeight="1"/>
    <row r="1146" ht="18" customHeight="1"/>
    <row r="1147" ht="18" customHeight="1"/>
    <row r="1148" ht="18" customHeight="1"/>
    <row r="1149" ht="18" customHeight="1"/>
    <row r="1150" ht="18" customHeight="1"/>
    <row r="1151" ht="18" customHeight="1"/>
    <row r="1152" ht="18" customHeight="1"/>
    <row r="1153" ht="18" customHeight="1"/>
    <row r="1154" ht="18" customHeight="1"/>
    <row r="1155" ht="18" customHeight="1"/>
    <row r="1156" ht="18" customHeight="1"/>
    <row r="1157" ht="18" customHeight="1"/>
    <row r="1158" ht="18" customHeight="1"/>
    <row r="1159" ht="18" customHeight="1"/>
    <row r="1160" ht="18" customHeight="1"/>
    <row r="1161" ht="18" customHeight="1"/>
    <row r="1162" ht="18" customHeight="1"/>
    <row r="1163" ht="18" customHeight="1"/>
    <row r="1164" ht="18" customHeight="1"/>
    <row r="1165" ht="18" customHeight="1"/>
    <row r="1166" ht="18" customHeight="1"/>
    <row r="1167" ht="18" customHeight="1"/>
    <row r="1168" ht="18" customHeight="1"/>
    <row r="1169" ht="18" customHeight="1"/>
    <row r="1170" ht="18" customHeight="1"/>
    <row r="1171" ht="18" customHeight="1"/>
    <row r="1172" ht="18" customHeight="1"/>
    <row r="1173" ht="18" customHeight="1"/>
    <row r="1174" ht="18" customHeight="1"/>
    <row r="1175" ht="18" customHeight="1"/>
    <row r="1176" ht="18" customHeight="1"/>
    <row r="1177" ht="18" customHeight="1"/>
    <row r="1178" ht="18" customHeight="1"/>
    <row r="1179" ht="18" customHeight="1"/>
    <row r="1180" ht="18" customHeight="1"/>
    <row r="1181" ht="18" customHeight="1"/>
    <row r="1182" ht="18" customHeight="1"/>
    <row r="1183" ht="18" customHeight="1"/>
    <row r="1184" ht="18" customHeight="1"/>
    <row r="1185" ht="18" customHeight="1"/>
    <row r="1186" ht="18" customHeight="1"/>
    <row r="1187" ht="18" customHeight="1"/>
    <row r="1188" ht="18" customHeight="1"/>
    <row r="1189" ht="18" customHeight="1"/>
    <row r="1190" ht="18" customHeight="1"/>
    <row r="1191" ht="18" customHeight="1"/>
    <row r="1192" ht="18" customHeight="1"/>
    <row r="1193" ht="18" customHeight="1"/>
    <row r="1194" ht="18" customHeight="1"/>
    <row r="1195" ht="18" customHeight="1"/>
    <row r="1196" ht="18" customHeight="1"/>
    <row r="1197" ht="18" customHeight="1"/>
    <row r="1198" ht="18" customHeight="1"/>
    <row r="1199" ht="18" customHeight="1"/>
    <row r="1200" ht="18" customHeight="1"/>
    <row r="1201" ht="18" customHeight="1"/>
    <row r="1202" ht="18" customHeight="1"/>
    <row r="1203" ht="18" customHeight="1"/>
    <row r="1204" ht="18" customHeight="1"/>
    <row r="1205" ht="18" customHeight="1"/>
    <row r="1206" ht="18" customHeight="1"/>
    <row r="1207" ht="18" customHeight="1"/>
    <row r="1208" ht="18" customHeight="1"/>
    <row r="1209" ht="18" customHeight="1"/>
    <row r="1210" ht="18" customHeight="1"/>
    <row r="1211" ht="18" customHeight="1"/>
    <row r="1212" ht="18" customHeight="1"/>
    <row r="1213" ht="18" customHeight="1"/>
    <row r="1214" ht="18" customHeight="1"/>
    <row r="1215" ht="18" customHeight="1"/>
    <row r="1216" ht="18" customHeight="1"/>
    <row r="1217" ht="18" customHeight="1"/>
    <row r="1218" ht="18" customHeight="1"/>
    <row r="1219" ht="18" customHeight="1"/>
    <row r="1220" ht="18" customHeight="1"/>
    <row r="1221" ht="18" customHeight="1"/>
    <row r="1222" ht="18" customHeight="1"/>
    <row r="1223" ht="18" customHeight="1"/>
    <row r="1224" ht="18" customHeight="1"/>
    <row r="1225" ht="18" customHeight="1"/>
    <row r="1226" ht="18" customHeight="1"/>
    <row r="1227" ht="18" customHeight="1"/>
    <row r="1228" ht="18" customHeight="1"/>
    <row r="1229" ht="18" customHeight="1"/>
    <row r="1230" ht="18" customHeight="1"/>
    <row r="1231" ht="18" customHeight="1"/>
    <row r="1232" ht="18" customHeight="1"/>
    <row r="1233" ht="18" customHeight="1"/>
    <row r="1234" ht="18" customHeight="1"/>
    <row r="1235" ht="18" customHeight="1"/>
    <row r="1236" ht="18" customHeight="1"/>
    <row r="1237" ht="18" customHeight="1"/>
    <row r="1238" ht="18" customHeight="1"/>
    <row r="1239" ht="18" customHeight="1"/>
    <row r="1240" ht="18" customHeight="1"/>
    <row r="1241" ht="18" customHeight="1"/>
    <row r="1242" ht="18" customHeight="1"/>
    <row r="1243" ht="18" customHeight="1"/>
    <row r="1244" ht="18" customHeight="1"/>
    <row r="1245" ht="18" customHeight="1"/>
    <row r="1246" ht="18" customHeight="1"/>
    <row r="1247" ht="18" customHeight="1"/>
    <row r="1248" ht="18" customHeight="1"/>
    <row r="1249" ht="18" customHeight="1"/>
    <row r="1250" ht="18" customHeight="1"/>
    <row r="1251" ht="18" customHeight="1"/>
    <row r="1252" ht="18" customHeight="1"/>
    <row r="1253" ht="18" customHeight="1"/>
    <row r="1254" ht="18" customHeight="1"/>
    <row r="1255" ht="18" customHeight="1"/>
    <row r="1256" ht="18" customHeight="1"/>
    <row r="1257" ht="18" customHeight="1"/>
    <row r="1258" ht="18" customHeight="1"/>
    <row r="1259" ht="18" customHeight="1"/>
    <row r="1260" ht="18" customHeight="1"/>
    <row r="1261" ht="18" customHeight="1"/>
    <row r="1262" ht="18" customHeight="1"/>
    <row r="1263" ht="18" customHeight="1"/>
    <row r="1264" ht="18" customHeight="1"/>
    <row r="1265" ht="18" customHeight="1"/>
    <row r="1266" ht="18" customHeight="1"/>
    <row r="1267" ht="18" customHeight="1"/>
    <row r="1268" ht="18" customHeight="1"/>
    <row r="1269" ht="18" customHeight="1"/>
    <row r="1270" ht="18" customHeight="1"/>
    <row r="1271" ht="18" customHeight="1"/>
    <row r="1272" ht="18" customHeight="1"/>
    <row r="1273" ht="18" customHeight="1"/>
    <row r="1274" ht="18" customHeight="1"/>
    <row r="1275" ht="18" customHeight="1"/>
    <row r="1276" ht="18" customHeight="1"/>
    <row r="1277" ht="18" customHeight="1"/>
    <row r="1278" ht="18" customHeight="1"/>
    <row r="1279" ht="18" customHeight="1"/>
    <row r="1280" ht="18" customHeight="1"/>
    <row r="1281" ht="18" customHeight="1"/>
    <row r="1282" ht="18" customHeight="1"/>
    <row r="1283" ht="18" customHeight="1"/>
    <row r="1284" ht="18" customHeight="1"/>
    <row r="1285" ht="18" customHeight="1"/>
    <row r="1286" ht="18" customHeight="1"/>
    <row r="1287" ht="18" customHeight="1"/>
    <row r="1288" ht="18" customHeight="1"/>
    <row r="1289" ht="18" customHeight="1"/>
    <row r="1290" ht="18" customHeight="1"/>
    <row r="1291" ht="18" customHeight="1"/>
    <row r="1292" ht="18" customHeight="1"/>
    <row r="1293" ht="18" customHeight="1"/>
    <row r="1294" ht="18" customHeight="1"/>
    <row r="1295" ht="18" customHeight="1"/>
    <row r="1296" ht="18" customHeight="1"/>
    <row r="1297" ht="18" customHeight="1"/>
    <row r="1298" ht="18" customHeight="1"/>
    <row r="1299" ht="18" customHeight="1"/>
    <row r="1300" ht="18" customHeight="1"/>
    <row r="1301" ht="18" customHeight="1"/>
    <row r="1302" ht="18" customHeight="1"/>
    <row r="1303" ht="18" customHeight="1"/>
    <row r="1304" ht="18" customHeight="1"/>
    <row r="1305" ht="18" customHeight="1"/>
    <row r="1306" ht="18" customHeight="1"/>
    <row r="1307" ht="18" customHeight="1"/>
    <row r="1308" ht="18" customHeight="1"/>
    <row r="1309" ht="18" customHeight="1"/>
    <row r="1310" ht="18" customHeight="1"/>
    <row r="1311" ht="18" customHeight="1"/>
    <row r="1312" ht="18" customHeight="1"/>
    <row r="1313" ht="18" customHeight="1"/>
    <row r="1314" ht="18" customHeight="1"/>
    <row r="1315" ht="18" customHeight="1"/>
    <row r="1316" ht="18" customHeight="1"/>
    <row r="1317" ht="18" customHeight="1"/>
    <row r="1318" ht="18" customHeight="1"/>
    <row r="1319" ht="18" customHeight="1"/>
    <row r="1320" ht="18" customHeight="1"/>
    <row r="1321" ht="18" customHeight="1"/>
    <row r="1322" ht="18" customHeight="1"/>
    <row r="1323" ht="18" customHeight="1"/>
    <row r="1324" ht="18" customHeight="1"/>
    <row r="1325" ht="18" customHeight="1"/>
    <row r="1326" ht="18" customHeight="1"/>
    <row r="1327" ht="18" customHeight="1"/>
    <row r="1328" ht="18" customHeight="1"/>
    <row r="1329" ht="18" customHeight="1"/>
    <row r="1330" ht="18" customHeight="1"/>
    <row r="1331" ht="18" customHeight="1"/>
    <row r="1332" ht="18" customHeight="1"/>
    <row r="1333" ht="18" customHeight="1"/>
    <row r="1334" ht="18" customHeight="1"/>
    <row r="1335" ht="18" customHeight="1"/>
    <row r="1336" ht="18" customHeight="1"/>
    <row r="1337" ht="18" customHeight="1"/>
    <row r="1338" ht="18" customHeight="1"/>
    <row r="1339" ht="18" customHeight="1"/>
    <row r="1340" ht="18" customHeight="1"/>
    <row r="1341" ht="18" customHeight="1"/>
    <row r="1342" ht="18" customHeight="1"/>
    <row r="1343" ht="18" customHeight="1"/>
    <row r="1344" ht="18" customHeight="1"/>
    <row r="1345" ht="18" customHeight="1"/>
    <row r="1346" ht="18" customHeight="1"/>
    <row r="1347" ht="18" customHeight="1"/>
    <row r="1348" ht="18" customHeight="1"/>
    <row r="1349" ht="18" customHeight="1"/>
    <row r="1350" ht="18" customHeight="1"/>
    <row r="1351" ht="18" customHeight="1"/>
    <row r="1352" ht="18" customHeight="1"/>
    <row r="1353" ht="18" customHeight="1"/>
    <row r="1354" ht="18" customHeight="1"/>
    <row r="1355" ht="18" customHeight="1"/>
    <row r="1356" ht="18" customHeight="1"/>
    <row r="1357" ht="18" customHeight="1"/>
    <row r="1358" ht="18" customHeight="1"/>
    <row r="1359" ht="18" customHeight="1"/>
    <row r="1360" ht="18" customHeight="1"/>
    <row r="1361" ht="18" customHeight="1"/>
    <row r="1362" ht="18" customHeight="1"/>
    <row r="1363" ht="18" customHeight="1"/>
    <row r="1364" ht="18" customHeight="1"/>
    <row r="1365" ht="18" customHeight="1"/>
    <row r="1366" ht="18" customHeight="1"/>
    <row r="1367" ht="18" customHeight="1"/>
    <row r="1368" ht="18" customHeight="1"/>
    <row r="1369" ht="18" customHeight="1"/>
    <row r="1370" ht="18" customHeight="1"/>
    <row r="1371" ht="18" customHeight="1"/>
    <row r="1372" ht="18" customHeight="1"/>
    <row r="1373" ht="18" customHeight="1"/>
    <row r="1374" ht="18" customHeight="1"/>
    <row r="1375" ht="18" customHeight="1"/>
    <row r="1376" ht="18" customHeight="1"/>
    <row r="1377" ht="18" customHeight="1"/>
    <row r="1378" ht="18" customHeight="1"/>
    <row r="1379" ht="18" customHeight="1"/>
    <row r="1380" ht="18" customHeight="1"/>
    <row r="1381" ht="18" customHeight="1"/>
    <row r="1382" ht="18" customHeight="1"/>
    <row r="1383" ht="18" customHeight="1"/>
    <row r="1384" ht="18" customHeight="1"/>
    <row r="1385" ht="18" customHeight="1"/>
    <row r="1386" ht="18" customHeight="1"/>
    <row r="1387" ht="18" customHeight="1"/>
    <row r="1388" ht="18" customHeight="1"/>
    <row r="1389" ht="18" customHeight="1"/>
    <row r="1390" ht="18" customHeight="1"/>
    <row r="1391" ht="18" customHeight="1"/>
    <row r="1392" ht="18" customHeight="1"/>
    <row r="1393" ht="18" customHeight="1"/>
    <row r="1394" ht="18" customHeight="1"/>
    <row r="1395" ht="18" customHeight="1"/>
    <row r="1396" ht="18" customHeight="1"/>
    <row r="1397" ht="18" customHeight="1"/>
    <row r="1398" ht="18" customHeight="1"/>
    <row r="1399" ht="18" customHeight="1"/>
    <row r="1400" ht="18" customHeight="1"/>
    <row r="1401" ht="18" customHeight="1"/>
    <row r="1402" ht="18" customHeight="1"/>
    <row r="1403" ht="18" customHeight="1"/>
    <row r="1404" ht="18" customHeight="1"/>
    <row r="1405" ht="18" customHeight="1"/>
    <row r="1406" ht="18" customHeight="1"/>
    <row r="1407" ht="18" customHeight="1"/>
    <row r="1408" ht="18" customHeight="1"/>
    <row r="1409" ht="18" customHeight="1"/>
    <row r="1410" ht="18" customHeight="1"/>
    <row r="1411" ht="18" customHeight="1"/>
    <row r="1412" ht="18" customHeight="1"/>
    <row r="1413" ht="18" customHeight="1"/>
    <row r="1414" ht="18" customHeight="1"/>
    <row r="1415" ht="18" customHeight="1"/>
    <row r="1416" ht="18" customHeight="1"/>
    <row r="1417" ht="18" customHeight="1"/>
    <row r="1418" ht="18" customHeight="1"/>
    <row r="1419" ht="18" customHeight="1"/>
    <row r="1420" ht="18" customHeight="1"/>
    <row r="1421" ht="18" customHeight="1"/>
    <row r="1422" ht="18" customHeight="1"/>
    <row r="1423" ht="18" customHeight="1"/>
    <row r="1424" ht="18" customHeight="1"/>
    <row r="1425" ht="18" customHeight="1"/>
    <row r="1426" ht="18" customHeight="1"/>
    <row r="1427" ht="18" customHeight="1"/>
    <row r="1428" ht="18" customHeight="1"/>
    <row r="1429" ht="18" customHeight="1"/>
    <row r="1430" ht="18" customHeight="1"/>
    <row r="1431" ht="18" customHeight="1"/>
    <row r="1432" ht="18" customHeight="1"/>
    <row r="1433" ht="18" customHeight="1"/>
    <row r="1434" ht="18" customHeight="1"/>
    <row r="1435" ht="18" customHeight="1"/>
    <row r="1436" ht="18" customHeight="1"/>
    <row r="1437" ht="18" customHeight="1"/>
    <row r="1438" ht="18" customHeight="1"/>
    <row r="1439" ht="18" customHeight="1"/>
    <row r="1440" ht="18" customHeight="1"/>
    <row r="1441" ht="18" customHeight="1"/>
    <row r="1442" ht="18" customHeight="1"/>
    <row r="1443" ht="18" customHeight="1"/>
    <row r="1444" ht="18" customHeight="1"/>
    <row r="1445" ht="18" customHeight="1"/>
    <row r="1446" ht="18" customHeight="1"/>
    <row r="1447" ht="18" customHeight="1"/>
    <row r="1448" ht="18" customHeight="1"/>
    <row r="1449" ht="18" customHeight="1"/>
    <row r="1450" ht="18" customHeight="1"/>
    <row r="1451" ht="18" customHeight="1"/>
    <row r="1452" ht="18" customHeight="1"/>
    <row r="1453" ht="18" customHeight="1"/>
    <row r="1454" ht="18" customHeight="1"/>
    <row r="1455" ht="18" customHeight="1"/>
    <row r="1456" ht="18" customHeight="1"/>
    <row r="1457" ht="18" customHeight="1"/>
    <row r="1458" ht="18" customHeight="1"/>
    <row r="1459" ht="18" customHeight="1"/>
    <row r="1460" ht="18" customHeight="1"/>
    <row r="1461" ht="18" customHeight="1"/>
    <row r="1462" ht="18" customHeight="1"/>
    <row r="1463" ht="18" customHeight="1"/>
    <row r="1464" ht="18" customHeight="1"/>
    <row r="1465" ht="18" customHeight="1"/>
    <row r="1466" ht="18" customHeight="1"/>
    <row r="1467" ht="18" customHeight="1"/>
    <row r="1468" ht="18" customHeight="1"/>
    <row r="1469" ht="18" customHeight="1"/>
    <row r="1470" ht="18" customHeight="1"/>
    <row r="1471" ht="18" customHeight="1"/>
    <row r="1472" ht="18" customHeight="1"/>
    <row r="1473" ht="18" customHeight="1"/>
    <row r="1474" ht="18" customHeight="1"/>
    <row r="1475" ht="18" customHeight="1"/>
    <row r="1476" ht="18" customHeight="1"/>
    <row r="1477" ht="18" customHeight="1"/>
    <row r="1478" ht="18" customHeight="1"/>
    <row r="1479" ht="18" customHeight="1"/>
    <row r="1480" ht="18" customHeight="1"/>
    <row r="1481" ht="18" customHeight="1"/>
    <row r="1482" ht="18" customHeight="1"/>
    <row r="1483" ht="18" customHeight="1"/>
    <row r="1484" ht="18" customHeight="1"/>
    <row r="1485" ht="18" customHeight="1"/>
    <row r="1486" ht="18" customHeight="1"/>
    <row r="1487" ht="18" customHeight="1"/>
    <row r="1488" ht="18" customHeight="1"/>
    <row r="1489" ht="18" customHeight="1"/>
    <row r="1490" ht="18" customHeight="1"/>
    <row r="1491" ht="18" customHeight="1"/>
    <row r="1492" ht="18" customHeight="1"/>
    <row r="1493" ht="18" customHeight="1"/>
    <row r="1494" ht="18" customHeight="1"/>
    <row r="1495" ht="18" customHeight="1"/>
    <row r="1496" ht="18" customHeight="1"/>
    <row r="1497" ht="18" customHeight="1"/>
    <row r="1498" ht="18" customHeight="1"/>
    <row r="1499" ht="18" customHeight="1"/>
    <row r="1500" ht="18" customHeight="1"/>
    <row r="1501" ht="18" customHeight="1"/>
    <row r="1502" ht="18" customHeight="1"/>
    <row r="1503" ht="18" customHeight="1"/>
    <row r="1504" ht="18" customHeight="1"/>
    <row r="1505" ht="18" customHeight="1"/>
    <row r="1506" ht="18" customHeight="1"/>
    <row r="1507" ht="18" customHeight="1"/>
    <row r="1508" ht="18" customHeight="1"/>
    <row r="1509" ht="18" customHeight="1"/>
    <row r="1510" ht="18" customHeight="1"/>
    <row r="1511" ht="18" customHeight="1"/>
    <row r="1512" ht="18" customHeight="1"/>
    <row r="1513" ht="18" customHeight="1"/>
    <row r="1514" ht="18" customHeight="1"/>
    <row r="1515" ht="18" customHeight="1"/>
    <row r="1516" ht="18" customHeight="1"/>
    <row r="1517" ht="18" customHeight="1"/>
    <row r="1518" ht="18" customHeight="1"/>
    <row r="1519" ht="18" customHeight="1"/>
    <row r="1520" ht="18" customHeight="1"/>
    <row r="1521" ht="18" customHeight="1"/>
    <row r="1522" ht="18" customHeight="1"/>
    <row r="1523" ht="18" customHeight="1"/>
    <row r="1524" ht="18" customHeight="1"/>
    <row r="1525" ht="18" customHeight="1"/>
    <row r="1526" ht="18" customHeight="1"/>
    <row r="1527" ht="18" customHeight="1"/>
    <row r="1528" ht="18" customHeight="1"/>
    <row r="1529" ht="18" customHeight="1"/>
    <row r="1530" ht="18" customHeight="1"/>
    <row r="1531" ht="18" customHeight="1"/>
    <row r="1532" ht="18" customHeight="1"/>
    <row r="1533" ht="18" customHeight="1"/>
    <row r="1534" ht="18" customHeight="1"/>
    <row r="1535" ht="18" customHeight="1"/>
    <row r="1536" ht="18" customHeight="1"/>
    <row r="1537" ht="18" customHeight="1"/>
    <row r="1538" ht="18" customHeight="1"/>
    <row r="1539" ht="18" customHeight="1"/>
    <row r="1540" ht="18" customHeight="1"/>
    <row r="1541" ht="18" customHeight="1"/>
    <row r="1542" ht="18" customHeight="1"/>
    <row r="1543" ht="18" customHeight="1"/>
    <row r="1544" ht="18" customHeight="1"/>
    <row r="1545" ht="18" customHeight="1"/>
    <row r="1546" ht="18" customHeight="1"/>
    <row r="1547" ht="18" customHeight="1"/>
    <row r="1548" ht="18" customHeight="1"/>
    <row r="1549" ht="18" customHeight="1"/>
    <row r="1550" ht="18" customHeight="1"/>
    <row r="1551" ht="18" customHeight="1"/>
    <row r="1552" ht="18" customHeight="1"/>
    <row r="1553" ht="18" customHeight="1"/>
    <row r="1554" ht="18" customHeight="1"/>
    <row r="1555" ht="18" customHeight="1"/>
    <row r="1556" ht="18" customHeight="1"/>
    <row r="1557" ht="18" customHeight="1"/>
    <row r="1558" ht="18" customHeight="1"/>
    <row r="1559" ht="18" customHeight="1"/>
    <row r="1560" ht="18" customHeight="1"/>
    <row r="1561" ht="18" customHeight="1"/>
    <row r="1562" ht="18" customHeight="1"/>
    <row r="1563" ht="18" customHeight="1"/>
    <row r="1564" ht="18" customHeight="1"/>
    <row r="1565" ht="18" customHeight="1"/>
    <row r="1566" ht="18" customHeight="1"/>
    <row r="1567" ht="18" customHeight="1"/>
    <row r="1568" ht="18" customHeight="1"/>
    <row r="1569" ht="18" customHeight="1"/>
    <row r="1570" ht="18" customHeight="1"/>
    <row r="1571" ht="18" customHeight="1"/>
    <row r="1572" ht="18" customHeight="1"/>
    <row r="1573" ht="18" customHeight="1"/>
    <row r="1574" ht="18" customHeight="1"/>
    <row r="1575" ht="18" customHeight="1"/>
    <row r="1576" ht="18" customHeight="1"/>
    <row r="1577" ht="18" customHeight="1"/>
    <row r="1578" ht="18" customHeight="1"/>
    <row r="1579" ht="18" customHeight="1"/>
    <row r="1580" ht="18" customHeight="1"/>
    <row r="1581" ht="18" customHeight="1"/>
    <row r="1582" ht="18" customHeight="1"/>
    <row r="1583" ht="18" customHeight="1"/>
    <row r="1584" ht="18" customHeight="1"/>
    <row r="1585" ht="18" customHeight="1"/>
    <row r="1586" ht="18" customHeight="1"/>
    <row r="1587" ht="18" customHeight="1"/>
    <row r="1588" ht="18" customHeight="1"/>
    <row r="1589" ht="18" customHeight="1"/>
    <row r="1590" ht="18" customHeight="1"/>
    <row r="1591" ht="18" customHeight="1"/>
    <row r="1592" ht="18" customHeight="1"/>
    <row r="1593" ht="18" customHeight="1"/>
    <row r="1594" ht="18" customHeight="1"/>
    <row r="1595" ht="18" customHeight="1"/>
    <row r="1596" ht="18" customHeight="1"/>
    <row r="1597" ht="18" customHeight="1"/>
    <row r="1598" ht="18" customHeight="1"/>
    <row r="1599" ht="18" customHeight="1"/>
    <row r="1600" ht="18" customHeight="1"/>
    <row r="1601" ht="18" customHeight="1"/>
    <row r="1602" ht="18" customHeight="1"/>
    <row r="1603" ht="18" customHeight="1"/>
    <row r="1604" ht="18" customHeight="1"/>
    <row r="1605" ht="18" customHeight="1"/>
    <row r="1606" ht="18" customHeight="1"/>
    <row r="1607" ht="18" customHeight="1"/>
    <row r="1608" ht="18" customHeight="1"/>
    <row r="1609" ht="18" customHeight="1"/>
    <row r="1610" ht="18" customHeight="1"/>
    <row r="1611" ht="18" customHeight="1"/>
    <row r="1612" ht="18" customHeight="1"/>
    <row r="1613" ht="18" customHeight="1"/>
    <row r="1614" ht="18" customHeight="1"/>
    <row r="1615" ht="18" customHeight="1"/>
    <row r="1616" ht="18" customHeight="1"/>
    <row r="1617" ht="18" customHeight="1"/>
    <row r="1618" ht="18" customHeight="1"/>
    <row r="1619" ht="18" customHeight="1"/>
    <row r="1620" ht="18" customHeight="1"/>
    <row r="1621" ht="18" customHeight="1"/>
    <row r="1622" ht="18" customHeight="1"/>
    <row r="1623" ht="18" customHeight="1"/>
    <row r="1624" ht="18" customHeight="1"/>
    <row r="1625" ht="18" customHeight="1"/>
    <row r="1626" ht="18" customHeight="1"/>
    <row r="1627" ht="18" customHeight="1"/>
    <row r="1628" ht="18" customHeight="1"/>
    <row r="1629" ht="18" customHeight="1"/>
    <row r="1630" ht="18" customHeight="1"/>
    <row r="1631" ht="18" customHeight="1"/>
    <row r="1632" ht="18" customHeight="1"/>
    <row r="1633" ht="18" customHeight="1"/>
    <row r="1634" ht="18" customHeight="1"/>
    <row r="1635" ht="18" customHeight="1"/>
    <row r="1636" ht="18" customHeight="1"/>
    <row r="1637" ht="18" customHeight="1"/>
    <row r="1638" ht="18" customHeight="1"/>
    <row r="1639" ht="18" customHeight="1"/>
    <row r="1640" ht="18" customHeight="1"/>
    <row r="1641" ht="18" customHeight="1"/>
    <row r="1642" ht="18" customHeight="1"/>
    <row r="1643" ht="18" customHeight="1"/>
    <row r="1644" ht="18" customHeight="1"/>
    <row r="1645" ht="18" customHeight="1"/>
    <row r="1646" ht="18" customHeight="1"/>
    <row r="1647" ht="18" customHeight="1"/>
    <row r="1648" ht="18" customHeight="1"/>
    <row r="1649" ht="18" customHeight="1"/>
    <row r="1650" ht="18" customHeight="1"/>
    <row r="1651" ht="18" customHeight="1"/>
    <row r="1652" ht="18" customHeight="1"/>
    <row r="1653" ht="18" customHeight="1"/>
    <row r="1654" ht="18" customHeight="1"/>
    <row r="1655" ht="18" customHeight="1"/>
    <row r="1656" ht="18" customHeight="1"/>
    <row r="1657" ht="18" customHeight="1"/>
    <row r="1658" ht="18" customHeight="1"/>
    <row r="1659" ht="18" customHeight="1"/>
    <row r="1660" ht="18" customHeight="1"/>
    <row r="1661" ht="18" customHeight="1"/>
    <row r="1662" ht="18" customHeight="1"/>
    <row r="1663" ht="18" customHeight="1"/>
    <row r="1664" ht="18" customHeight="1"/>
    <row r="1665" ht="18" customHeight="1"/>
    <row r="1666" ht="18" customHeight="1"/>
    <row r="1667" ht="18" customHeight="1"/>
    <row r="1668" ht="18" customHeight="1"/>
    <row r="1669" ht="18" customHeight="1"/>
    <row r="1670" ht="18" customHeight="1"/>
    <row r="1671" ht="18" customHeight="1"/>
    <row r="1672" ht="18" customHeight="1"/>
    <row r="1673" ht="18" customHeight="1"/>
    <row r="1674" ht="18" customHeight="1"/>
    <row r="1675" ht="18" customHeight="1"/>
    <row r="1676" ht="18" customHeight="1"/>
    <row r="1677" ht="18" customHeight="1"/>
    <row r="1678" ht="18" customHeight="1"/>
    <row r="1679" ht="18" customHeight="1"/>
    <row r="1680" ht="18" customHeight="1"/>
    <row r="1681" ht="18" customHeight="1"/>
    <row r="1682" ht="18" customHeight="1"/>
    <row r="1683" ht="18" customHeight="1"/>
    <row r="1684" ht="18" customHeight="1"/>
    <row r="1685" ht="18" customHeight="1"/>
    <row r="1686" ht="18" customHeight="1"/>
    <row r="1687" ht="18" customHeight="1"/>
    <row r="1688" ht="18" customHeight="1"/>
    <row r="1689" ht="18" customHeight="1"/>
    <row r="1690" ht="18" customHeight="1"/>
    <row r="1691" ht="18" customHeight="1"/>
    <row r="1692" ht="18" customHeight="1"/>
    <row r="1693" ht="18" customHeight="1"/>
    <row r="1694" ht="18" customHeight="1"/>
    <row r="1695" ht="18" customHeight="1"/>
    <row r="1696" ht="18" customHeight="1"/>
    <row r="1697" ht="18" customHeight="1"/>
    <row r="1698" ht="18" customHeight="1"/>
    <row r="1699" ht="18" customHeight="1"/>
    <row r="1700" ht="18" customHeight="1"/>
    <row r="1701" ht="18" customHeight="1"/>
    <row r="1702" ht="18" customHeight="1"/>
    <row r="1703" ht="18" customHeight="1"/>
    <row r="1704" ht="18" customHeight="1"/>
    <row r="1705" ht="18" customHeight="1"/>
    <row r="1706" ht="18" customHeight="1"/>
    <row r="1707" ht="18" customHeight="1"/>
    <row r="1708" ht="18" customHeight="1"/>
    <row r="1709" ht="18" customHeight="1"/>
    <row r="1710" ht="18" customHeight="1"/>
    <row r="1711" ht="18" customHeight="1"/>
    <row r="1712" ht="18" customHeight="1"/>
    <row r="1713" ht="18" customHeight="1"/>
    <row r="1714" ht="18" customHeight="1"/>
    <row r="1715" ht="18" customHeight="1"/>
    <row r="1716" ht="18" customHeight="1"/>
    <row r="1717" ht="18" customHeight="1"/>
    <row r="1718" ht="18" customHeight="1"/>
    <row r="1719" ht="18" customHeight="1"/>
    <row r="1720" ht="18" customHeight="1"/>
    <row r="1721" ht="18" customHeight="1"/>
    <row r="1722" ht="18" customHeight="1"/>
    <row r="1723" ht="18" customHeight="1"/>
    <row r="1724" ht="18" customHeight="1"/>
    <row r="1725" ht="18" customHeight="1"/>
    <row r="1726" ht="18" customHeight="1"/>
    <row r="1727" ht="18" customHeight="1"/>
    <row r="1728" ht="18" customHeight="1"/>
    <row r="1729" ht="18" customHeight="1"/>
    <row r="1730" ht="18" customHeight="1"/>
    <row r="1731" ht="18" customHeight="1"/>
    <row r="1732" ht="18" customHeight="1"/>
    <row r="1733" ht="18" customHeight="1"/>
    <row r="1734" ht="18" customHeight="1"/>
    <row r="1735" ht="18" customHeight="1"/>
    <row r="1736" ht="18" customHeight="1"/>
    <row r="1737" ht="18" customHeight="1"/>
    <row r="1738" ht="18" customHeight="1"/>
    <row r="1739" ht="18" customHeight="1"/>
    <row r="1740" ht="18" customHeight="1"/>
    <row r="1741" ht="18" customHeight="1"/>
    <row r="1742" ht="18" customHeight="1"/>
    <row r="1743" ht="18" customHeight="1"/>
    <row r="1744" ht="18" customHeight="1"/>
    <row r="1745" ht="18" customHeight="1"/>
    <row r="1746" ht="18" customHeight="1"/>
    <row r="1747" ht="18" customHeight="1"/>
    <row r="1748" ht="18" customHeight="1"/>
    <row r="1749" ht="18" customHeight="1"/>
    <row r="1750" ht="18" customHeight="1"/>
    <row r="1751" ht="18" customHeight="1"/>
    <row r="1752" ht="18" customHeight="1"/>
    <row r="1753" ht="18" customHeight="1"/>
    <row r="1754" ht="18" customHeight="1"/>
    <row r="1755" ht="18" customHeight="1"/>
    <row r="1756" ht="18" customHeight="1"/>
    <row r="1757" ht="18" customHeight="1"/>
    <row r="1758" ht="18" customHeight="1"/>
    <row r="1759" ht="18" customHeight="1"/>
    <row r="1760" ht="18" customHeight="1"/>
    <row r="1761" ht="18" customHeight="1"/>
    <row r="1762" ht="18" customHeight="1"/>
    <row r="1763" ht="18" customHeight="1"/>
    <row r="1764" ht="18" customHeight="1"/>
    <row r="1765" ht="18" customHeight="1"/>
    <row r="1766" ht="18" customHeight="1"/>
    <row r="1767" ht="18" customHeight="1"/>
    <row r="1768" ht="18" customHeight="1"/>
    <row r="1769" ht="18" customHeight="1"/>
    <row r="1770" ht="18" customHeight="1"/>
    <row r="1771" ht="18" customHeight="1"/>
    <row r="1772" ht="18" customHeight="1"/>
    <row r="1773" ht="18" customHeight="1"/>
    <row r="1774" ht="18" customHeight="1"/>
    <row r="1775" ht="18" customHeight="1"/>
    <row r="1776" ht="18" customHeight="1"/>
    <row r="1777" ht="18" customHeight="1"/>
    <row r="1778" ht="18" customHeight="1"/>
    <row r="1779" ht="18" customHeight="1"/>
    <row r="1780" ht="18" customHeight="1"/>
    <row r="1781" ht="18" customHeight="1"/>
    <row r="1782" ht="18" customHeight="1"/>
    <row r="1783" ht="18" customHeight="1"/>
    <row r="1784" ht="18" customHeight="1"/>
    <row r="1785" ht="18" customHeight="1"/>
    <row r="1786" ht="18" customHeight="1"/>
    <row r="1787" ht="18" customHeight="1"/>
    <row r="1788" ht="18" customHeight="1"/>
    <row r="1789" ht="18" customHeight="1"/>
    <row r="1790" ht="18" customHeight="1"/>
    <row r="1791" ht="18" customHeight="1"/>
    <row r="1792" ht="18" customHeight="1"/>
    <row r="1793" ht="18" customHeight="1"/>
    <row r="1794" ht="18" customHeight="1"/>
    <row r="1795" ht="18" customHeight="1"/>
    <row r="1796" ht="18" customHeight="1"/>
    <row r="1797" ht="18" customHeight="1"/>
    <row r="1798" ht="18" customHeight="1"/>
    <row r="1799" ht="18" customHeight="1"/>
    <row r="1800" ht="18" customHeight="1"/>
    <row r="1801" ht="18" customHeight="1"/>
    <row r="1802" ht="18" customHeight="1"/>
    <row r="1803" ht="18" customHeight="1"/>
    <row r="1804" ht="18" customHeight="1"/>
    <row r="1805" ht="18" customHeight="1"/>
    <row r="1806" ht="18" customHeight="1"/>
    <row r="1807" ht="18" customHeight="1"/>
    <row r="1808" ht="18" customHeight="1"/>
    <row r="1809" ht="18" customHeight="1"/>
    <row r="1810" ht="18" customHeight="1"/>
    <row r="1811" ht="18" customHeight="1"/>
    <row r="1812" ht="18" customHeight="1"/>
    <row r="1813" ht="18" customHeight="1"/>
    <row r="1814" ht="18" customHeight="1"/>
    <row r="1815" ht="18" customHeight="1"/>
    <row r="1816" ht="18" customHeight="1"/>
    <row r="1817" ht="18" customHeight="1"/>
    <row r="1818" ht="18" customHeight="1"/>
    <row r="1819" ht="18" customHeight="1"/>
    <row r="1820" ht="18" customHeight="1"/>
    <row r="1821" ht="18" customHeight="1"/>
    <row r="1822" ht="18" customHeight="1"/>
    <row r="1823" ht="18" customHeight="1"/>
    <row r="1824" ht="18" customHeight="1"/>
    <row r="1825" ht="18" customHeight="1"/>
    <row r="1826" ht="18" customHeight="1"/>
    <row r="1827" ht="18" customHeight="1"/>
    <row r="1828" ht="18" customHeight="1"/>
    <row r="1829" ht="18" customHeight="1"/>
    <row r="1830" ht="18" customHeight="1"/>
    <row r="1831" ht="18" customHeight="1"/>
    <row r="1832" ht="18" customHeight="1"/>
    <row r="1833" ht="18" customHeight="1"/>
    <row r="1834" ht="18" customHeight="1"/>
    <row r="1835" ht="18" customHeight="1"/>
    <row r="1836" ht="18" customHeight="1"/>
    <row r="1837" ht="18" customHeight="1"/>
    <row r="1838" ht="18" customHeight="1"/>
    <row r="1839" ht="18" customHeight="1"/>
    <row r="1840" ht="18" customHeight="1"/>
    <row r="1841" ht="18" customHeight="1"/>
    <row r="1842" ht="18" customHeight="1"/>
    <row r="1843" ht="18" customHeight="1"/>
    <row r="1844" ht="18" customHeight="1"/>
    <row r="1845" ht="18" customHeight="1"/>
  </sheetData>
  <sheetProtection sheet="1" objects="1" scenarios="1"/>
  <mergeCells count="47">
    <mergeCell ref="B3:T3"/>
    <mergeCell ref="S5:T5"/>
    <mergeCell ref="B7:B8"/>
    <mergeCell ref="C7:E8"/>
    <mergeCell ref="F7:F8"/>
    <mergeCell ref="G7:G8"/>
    <mergeCell ref="H7:H8"/>
    <mergeCell ref="I7:I8"/>
    <mergeCell ref="J7:L7"/>
    <mergeCell ref="M7:M8"/>
    <mergeCell ref="C19:E19"/>
    <mergeCell ref="N7:N8"/>
    <mergeCell ref="R7:R8"/>
    <mergeCell ref="S7:S8"/>
    <mergeCell ref="T7:T8"/>
    <mergeCell ref="C9:E9"/>
    <mergeCell ref="R9:R39"/>
    <mergeCell ref="C10:E10"/>
    <mergeCell ref="C11:E11"/>
    <mergeCell ref="C12:E12"/>
    <mergeCell ref="C13:E13"/>
    <mergeCell ref="C14:E14"/>
    <mergeCell ref="C15:E15"/>
    <mergeCell ref="C16:E16"/>
    <mergeCell ref="C17:E17"/>
    <mergeCell ref="C18:E18"/>
    <mergeCell ref="C31:E31"/>
    <mergeCell ref="C20:E20"/>
    <mergeCell ref="C21:E21"/>
    <mergeCell ref="C22:E22"/>
    <mergeCell ref="C23:E23"/>
    <mergeCell ref="C24:E24"/>
    <mergeCell ref="C25:E25"/>
    <mergeCell ref="C26:E26"/>
    <mergeCell ref="C27:E27"/>
    <mergeCell ref="C28:E28"/>
    <mergeCell ref="C29:E29"/>
    <mergeCell ref="C30:E30"/>
    <mergeCell ref="C38:E38"/>
    <mergeCell ref="C39:E39"/>
    <mergeCell ref="B40:G40"/>
    <mergeCell ref="C32:E32"/>
    <mergeCell ref="C33:E33"/>
    <mergeCell ref="C34:E34"/>
    <mergeCell ref="C35:E35"/>
    <mergeCell ref="C36:E36"/>
    <mergeCell ref="C37:E37"/>
  </mergeCells>
  <phoneticPr fontId="6"/>
  <dataValidations count="3">
    <dataValidation type="list" allowBlank="1" showInputMessage="1" showErrorMessage="1" sqref="G10:G39" xr:uid="{00000000-0002-0000-1300-000000000000}">
      <formula1>"常勤職員,非常勤職員"</formula1>
    </dataValidation>
    <dataValidation type="list" allowBlank="1" showInputMessage="1" showErrorMessage="1" sqref="F10:F39" xr:uid="{00000000-0002-0000-1300-000001000000}">
      <formula1>"放課後児童支援員,補助員,育成支援の周辺業務を行う職員,その他"</formula1>
    </dataValidation>
    <dataValidation type="list" allowBlank="1" showInputMessage="1" showErrorMessage="1" sqref="M10:M39" xr:uid="{00000000-0002-0000-1300-000002000000}">
      <formula1>"1,2,3,4,5,6,7,8,9,10,11,12"</formula1>
    </dataValidation>
  </dataValidations>
  <printOptions horizontalCentered="1"/>
  <pageMargins left="0.23622047244094491" right="0.23622047244094491" top="0.55118110236220474" bottom="0.55118110236220474" header="0.31496062992125984" footer="0.31496062992125984"/>
  <pageSetup paperSize="9" scale="56" orientation="landscape" r:id="rId1"/>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FA5AA-8DF2-486D-AD46-44684F4BA8DC}">
  <sheetPr>
    <tabColor theme="3"/>
  </sheetPr>
  <dimension ref="B1:BG879"/>
  <sheetViews>
    <sheetView view="pageBreakPreview" topLeftCell="B1" zoomScaleNormal="100" zoomScaleSheetLayoutView="100" workbookViewId="0">
      <selection activeCell="AY38" sqref="AY38"/>
    </sheetView>
  </sheetViews>
  <sheetFormatPr defaultColWidth="9.09765625" defaultRowHeight="13"/>
  <cols>
    <col min="1" max="485" width="3" style="185" customWidth="1"/>
    <col min="486" max="16384" width="9.09765625" style="185"/>
  </cols>
  <sheetData>
    <row r="1" spans="2:43" ht="18" customHeight="1">
      <c r="B1" s="189" t="s">
        <v>158</v>
      </c>
    </row>
    <row r="2" spans="2:43" ht="18" customHeight="1"/>
    <row r="3" spans="2:43" ht="18" customHeight="1">
      <c r="B3" s="548" t="s">
        <v>159</v>
      </c>
      <c r="C3" s="548"/>
      <c r="D3" s="548"/>
      <c r="E3" s="548"/>
      <c r="F3" s="548"/>
      <c r="G3" s="548"/>
      <c r="H3" s="548"/>
      <c r="I3" s="548"/>
      <c r="J3" s="548"/>
      <c r="K3" s="548"/>
      <c r="L3" s="548"/>
      <c r="M3" s="548"/>
      <c r="N3" s="548"/>
      <c r="O3" s="548"/>
      <c r="P3" s="548"/>
      <c r="Q3" s="548"/>
      <c r="R3" s="548"/>
      <c r="S3" s="548"/>
      <c r="T3" s="548"/>
      <c r="U3" s="548"/>
      <c r="V3" s="548"/>
      <c r="W3" s="548"/>
      <c r="X3" s="548"/>
      <c r="Y3" s="548"/>
      <c r="Z3" s="548"/>
      <c r="AA3" s="548"/>
      <c r="AB3" s="548"/>
      <c r="AC3" s="548"/>
      <c r="AD3" s="548"/>
      <c r="AE3" s="548"/>
      <c r="AF3" s="548"/>
      <c r="AG3" s="548"/>
    </row>
    <row r="4" spans="2:43" ht="18" customHeight="1"/>
    <row r="5" spans="2:43" ht="18" customHeight="1">
      <c r="T5" s="186" t="s">
        <v>160</v>
      </c>
      <c r="U5" s="187" t="s">
        <v>161</v>
      </c>
      <c r="V5" s="504"/>
      <c r="W5" s="504"/>
      <c r="X5" s="504"/>
      <c r="Y5" s="504"/>
      <c r="Z5" s="504"/>
      <c r="AA5" s="504"/>
      <c r="AB5" s="504"/>
      <c r="AC5" s="504"/>
      <c r="AD5" s="504"/>
      <c r="AE5" s="504"/>
      <c r="AF5" s="504"/>
      <c r="AG5" s="504"/>
      <c r="AH5" s="504"/>
    </row>
    <row r="6" spans="2:43">
      <c r="U6" s="187"/>
      <c r="V6" s="188"/>
      <c r="W6" s="188"/>
      <c r="X6" s="188"/>
      <c r="Y6" s="188"/>
      <c r="Z6" s="188"/>
      <c r="AA6" s="188"/>
      <c r="AB6" s="188"/>
      <c r="AC6" s="188"/>
      <c r="AD6" s="188"/>
      <c r="AE6" s="188"/>
      <c r="AF6" s="188"/>
      <c r="AG6" s="188"/>
      <c r="AH6" s="188"/>
    </row>
    <row r="7" spans="2:43" ht="18" customHeight="1">
      <c r="T7" s="186" t="s">
        <v>162</v>
      </c>
      <c r="U7" s="187" t="s">
        <v>161</v>
      </c>
      <c r="V7" s="504" t="s">
        <v>250</v>
      </c>
      <c r="W7" s="504"/>
      <c r="X7" s="504"/>
      <c r="Y7" s="504"/>
      <c r="Z7" s="504"/>
      <c r="AA7" s="504"/>
      <c r="AB7" s="504"/>
      <c r="AC7" s="504"/>
      <c r="AD7" s="504"/>
      <c r="AE7" s="504"/>
      <c r="AF7" s="504"/>
      <c r="AG7" s="504"/>
      <c r="AH7" s="504"/>
    </row>
    <row r="8" spans="2:43" ht="18" customHeight="1"/>
    <row r="9" spans="2:43" ht="18" customHeight="1" thickBot="1">
      <c r="B9" s="189" t="s">
        <v>164</v>
      </c>
    </row>
    <row r="10" spans="2:43" ht="18" customHeight="1">
      <c r="B10" s="549" t="s">
        <v>165</v>
      </c>
      <c r="C10" s="544"/>
      <c r="D10" s="544"/>
      <c r="E10" s="544"/>
      <c r="F10" s="544"/>
      <c r="G10" s="544"/>
      <c r="H10" s="544"/>
      <c r="I10" s="544"/>
      <c r="J10" s="544"/>
      <c r="K10" s="544"/>
      <c r="L10" s="544"/>
      <c r="M10" s="544"/>
      <c r="N10" s="544"/>
      <c r="O10" s="544"/>
      <c r="P10" s="544"/>
      <c r="Q10" s="545"/>
      <c r="R10" s="550" t="s">
        <v>166</v>
      </c>
      <c r="S10" s="551"/>
      <c r="T10" s="190">
        <v>8</v>
      </c>
      <c r="U10" s="190" t="s">
        <v>167</v>
      </c>
      <c r="V10" s="512">
        <v>4</v>
      </c>
      <c r="W10" s="512"/>
      <c r="X10" s="190" t="s">
        <v>168</v>
      </c>
      <c r="Y10" s="551" t="s">
        <v>169</v>
      </c>
      <c r="Z10" s="551"/>
      <c r="AA10" s="551" t="s">
        <v>166</v>
      </c>
      <c r="AB10" s="551"/>
      <c r="AC10" s="190">
        <v>9</v>
      </c>
      <c r="AD10" s="190" t="s">
        <v>167</v>
      </c>
      <c r="AE10" s="512">
        <v>3</v>
      </c>
      <c r="AF10" s="512"/>
      <c r="AG10" s="191" t="s">
        <v>168</v>
      </c>
    </row>
    <row r="11" spans="2:43" ht="18" customHeight="1" thickBot="1">
      <c r="B11" s="538" t="s">
        <v>170</v>
      </c>
      <c r="C11" s="539"/>
      <c r="D11" s="539"/>
      <c r="E11" s="539"/>
      <c r="F11" s="539"/>
      <c r="G11" s="539"/>
      <c r="H11" s="539"/>
      <c r="I11" s="539"/>
      <c r="J11" s="539"/>
      <c r="K11" s="539"/>
      <c r="L11" s="539"/>
      <c r="M11" s="539"/>
      <c r="N11" s="539"/>
      <c r="O11" s="539"/>
      <c r="P11" s="539"/>
      <c r="Q11" s="540"/>
      <c r="R11" s="541">
        <f>処遇改善内訳Ⅾ!N40</f>
        <v>0</v>
      </c>
      <c r="S11" s="542"/>
      <c r="T11" s="542"/>
      <c r="U11" s="542"/>
      <c r="V11" s="542"/>
      <c r="W11" s="542"/>
      <c r="X11" s="542"/>
      <c r="Y11" s="542"/>
      <c r="Z11" s="542"/>
      <c r="AA11" s="542"/>
      <c r="AB11" s="542"/>
      <c r="AC11" s="542"/>
      <c r="AD11" s="542"/>
      <c r="AE11" s="539" t="s">
        <v>171</v>
      </c>
      <c r="AF11" s="539"/>
      <c r="AG11" s="540"/>
    </row>
    <row r="12" spans="2:43" ht="18" customHeight="1"/>
    <row r="13" spans="2:43" ht="18" customHeight="1" thickBot="1">
      <c r="B13" s="189" t="s">
        <v>172</v>
      </c>
    </row>
    <row r="14" spans="2:43" ht="18" customHeight="1" thickBot="1">
      <c r="B14" s="543" t="s">
        <v>173</v>
      </c>
      <c r="C14" s="544"/>
      <c r="D14" s="544"/>
      <c r="E14" s="544"/>
      <c r="F14" s="544"/>
      <c r="G14" s="544"/>
      <c r="H14" s="544"/>
      <c r="I14" s="544"/>
      <c r="J14" s="544"/>
      <c r="K14" s="544"/>
      <c r="L14" s="544"/>
      <c r="M14" s="544"/>
      <c r="N14" s="544"/>
      <c r="O14" s="544"/>
      <c r="P14" s="544"/>
      <c r="Q14" s="544"/>
      <c r="R14" s="544"/>
      <c r="S14" s="544"/>
      <c r="T14" s="544"/>
      <c r="U14" s="544"/>
      <c r="V14" s="544"/>
      <c r="W14" s="544"/>
      <c r="X14" s="544"/>
      <c r="Y14" s="544"/>
      <c r="Z14" s="544"/>
      <c r="AA14" s="544"/>
      <c r="AB14" s="544"/>
      <c r="AC14" s="544"/>
      <c r="AD14" s="544"/>
      <c r="AE14" s="544"/>
      <c r="AF14" s="544"/>
      <c r="AG14" s="545"/>
      <c r="AM14" s="185" t="s">
        <v>174</v>
      </c>
    </row>
    <row r="15" spans="2:43" ht="18" customHeight="1" thickBot="1">
      <c r="B15" s="192"/>
      <c r="C15" s="524" t="s">
        <v>175</v>
      </c>
      <c r="D15" s="525"/>
      <c r="E15" s="525"/>
      <c r="F15" s="525"/>
      <c r="G15" s="525"/>
      <c r="H15" s="525"/>
      <c r="I15" s="525"/>
      <c r="J15" s="525"/>
      <c r="K15" s="525"/>
      <c r="L15" s="525"/>
      <c r="M15" s="525"/>
      <c r="N15" s="525"/>
      <c r="O15" s="525"/>
      <c r="P15" s="525"/>
      <c r="Q15" s="526"/>
      <c r="R15" s="546">
        <f>処遇改善内訳Ⅾ!O40</f>
        <v>0</v>
      </c>
      <c r="S15" s="547"/>
      <c r="T15" s="547"/>
      <c r="U15" s="547"/>
      <c r="V15" s="547"/>
      <c r="W15" s="547"/>
      <c r="X15" s="547"/>
      <c r="Y15" s="547"/>
      <c r="Z15" s="547"/>
      <c r="AA15" s="547"/>
      <c r="AB15" s="547"/>
      <c r="AC15" s="547"/>
      <c r="AD15" s="547"/>
      <c r="AE15" s="525" t="s">
        <v>171</v>
      </c>
      <c r="AF15" s="525"/>
      <c r="AG15" s="526"/>
      <c r="AM15" s="518" t="str">
        <f>IF(R17&gt;=2/3,"○","×")</f>
        <v>○</v>
      </c>
      <c r="AN15" s="519"/>
      <c r="AO15" s="519"/>
      <c r="AP15" s="520"/>
      <c r="AQ15" s="185" t="s">
        <v>176</v>
      </c>
    </row>
    <row r="16" spans="2:43" ht="18" customHeight="1">
      <c r="B16" s="193"/>
      <c r="C16" s="194"/>
      <c r="D16" s="521" t="s">
        <v>177</v>
      </c>
      <c r="E16" s="522"/>
      <c r="F16" s="522"/>
      <c r="G16" s="522"/>
      <c r="H16" s="522"/>
      <c r="I16" s="522"/>
      <c r="J16" s="522"/>
      <c r="K16" s="522"/>
      <c r="L16" s="522"/>
      <c r="M16" s="522"/>
      <c r="N16" s="522"/>
      <c r="O16" s="522"/>
      <c r="P16" s="522"/>
      <c r="Q16" s="523"/>
      <c r="R16" s="527">
        <f>処遇改善内訳Ⅾ!P40</f>
        <v>0</v>
      </c>
      <c r="S16" s="528"/>
      <c r="T16" s="528"/>
      <c r="U16" s="528"/>
      <c r="V16" s="528"/>
      <c r="W16" s="528"/>
      <c r="X16" s="528"/>
      <c r="Y16" s="528"/>
      <c r="Z16" s="528"/>
      <c r="AA16" s="528"/>
      <c r="AB16" s="528"/>
      <c r="AC16" s="528"/>
      <c r="AD16" s="528"/>
      <c r="AE16" s="195" t="s">
        <v>171</v>
      </c>
      <c r="AF16" s="195"/>
      <c r="AG16" s="196"/>
    </row>
    <row r="17" spans="2:59" ht="18" customHeight="1" thickBot="1">
      <c r="B17" s="193"/>
      <c r="C17" s="194"/>
      <c r="D17" s="524"/>
      <c r="E17" s="525"/>
      <c r="F17" s="525"/>
      <c r="G17" s="525"/>
      <c r="H17" s="525"/>
      <c r="I17" s="525"/>
      <c r="J17" s="525"/>
      <c r="K17" s="525"/>
      <c r="L17" s="525"/>
      <c r="M17" s="525"/>
      <c r="N17" s="525"/>
      <c r="O17" s="525"/>
      <c r="P17" s="525"/>
      <c r="Q17" s="526"/>
      <c r="R17" s="529" t="str">
        <f>IFERROR(R16/R15,"")</f>
        <v/>
      </c>
      <c r="S17" s="530"/>
      <c r="T17" s="530"/>
      <c r="U17" s="530"/>
      <c r="V17" s="530"/>
      <c r="W17" s="530"/>
      <c r="X17" s="530"/>
      <c r="Y17" s="530"/>
      <c r="Z17" s="530"/>
      <c r="AA17" s="530"/>
      <c r="AB17" s="530"/>
      <c r="AC17" s="530"/>
      <c r="AD17" s="530"/>
      <c r="AE17" s="197"/>
      <c r="AF17" s="197"/>
      <c r="AG17" s="198"/>
      <c r="AM17" s="185" t="s">
        <v>178</v>
      </c>
    </row>
    <row r="18" spans="2:59" ht="18" customHeight="1" thickBot="1">
      <c r="B18" s="193"/>
      <c r="C18" s="521" t="s">
        <v>179</v>
      </c>
      <c r="D18" s="531"/>
      <c r="E18" s="531"/>
      <c r="F18" s="531"/>
      <c r="G18" s="531"/>
      <c r="H18" s="531"/>
      <c r="I18" s="531"/>
      <c r="J18" s="531"/>
      <c r="K18" s="531"/>
      <c r="L18" s="531"/>
      <c r="M18" s="531"/>
      <c r="N18" s="531"/>
      <c r="O18" s="531"/>
      <c r="P18" s="531"/>
      <c r="Q18" s="532"/>
      <c r="R18" s="527">
        <f>処遇改善内訳Ⅾ!R40</f>
        <v>0</v>
      </c>
      <c r="S18" s="528"/>
      <c r="T18" s="528"/>
      <c r="U18" s="528"/>
      <c r="V18" s="528"/>
      <c r="W18" s="528"/>
      <c r="X18" s="528"/>
      <c r="Y18" s="528"/>
      <c r="Z18" s="528"/>
      <c r="AA18" s="528"/>
      <c r="AB18" s="528"/>
      <c r="AC18" s="528"/>
      <c r="AD18" s="528"/>
      <c r="AE18" s="522" t="s">
        <v>171</v>
      </c>
      <c r="AF18" s="522"/>
      <c r="AG18" s="523"/>
      <c r="AM18" s="518" t="str">
        <f>IF(R15+R18&gt;=R11,"○","×")</f>
        <v>○</v>
      </c>
      <c r="AN18" s="519"/>
      <c r="AO18" s="519"/>
      <c r="AP18" s="520"/>
    </row>
    <row r="19" spans="2:59" ht="18" customHeight="1" thickBot="1">
      <c r="B19" s="199"/>
      <c r="C19" s="533"/>
      <c r="D19" s="509"/>
      <c r="E19" s="509"/>
      <c r="F19" s="509"/>
      <c r="G19" s="509"/>
      <c r="H19" s="509"/>
      <c r="I19" s="509"/>
      <c r="J19" s="509"/>
      <c r="K19" s="509"/>
      <c r="L19" s="509"/>
      <c r="M19" s="509"/>
      <c r="N19" s="509"/>
      <c r="O19" s="509"/>
      <c r="P19" s="509"/>
      <c r="Q19" s="510"/>
      <c r="R19" s="534"/>
      <c r="S19" s="535"/>
      <c r="T19" s="535"/>
      <c r="U19" s="535"/>
      <c r="V19" s="535"/>
      <c r="W19" s="535"/>
      <c r="X19" s="535"/>
      <c r="Y19" s="535"/>
      <c r="Z19" s="535"/>
      <c r="AA19" s="535"/>
      <c r="AB19" s="535"/>
      <c r="AC19" s="535"/>
      <c r="AD19" s="535"/>
      <c r="AE19" s="536"/>
      <c r="AF19" s="536"/>
      <c r="AG19" s="537"/>
    </row>
    <row r="20" spans="2:59" ht="18" customHeight="1">
      <c r="B20" s="505" t="s">
        <v>180</v>
      </c>
      <c r="C20" s="506"/>
      <c r="D20" s="506"/>
      <c r="E20" s="506"/>
      <c r="F20" s="506"/>
      <c r="G20" s="506"/>
      <c r="H20" s="506"/>
      <c r="I20" s="506"/>
      <c r="J20" s="506"/>
      <c r="K20" s="506"/>
      <c r="L20" s="506"/>
      <c r="M20" s="506"/>
      <c r="N20" s="506"/>
      <c r="O20" s="506"/>
      <c r="P20" s="506"/>
      <c r="Q20" s="507"/>
      <c r="R20" s="511"/>
      <c r="S20" s="512"/>
      <c r="T20" s="512"/>
      <c r="U20" s="512"/>
      <c r="V20" s="512"/>
      <c r="W20" s="512"/>
      <c r="X20" s="512"/>
      <c r="Y20" s="512"/>
      <c r="Z20" s="512"/>
      <c r="AA20" s="512"/>
      <c r="AB20" s="512"/>
      <c r="AC20" s="512"/>
      <c r="AD20" s="512"/>
      <c r="AE20" s="512"/>
      <c r="AF20" s="512"/>
      <c r="AG20" s="513"/>
    </row>
    <row r="21" spans="2:59" ht="18" customHeight="1" thickBot="1">
      <c r="B21" s="508"/>
      <c r="C21" s="509"/>
      <c r="D21" s="509"/>
      <c r="E21" s="509"/>
      <c r="F21" s="509"/>
      <c r="G21" s="509"/>
      <c r="H21" s="509"/>
      <c r="I21" s="509"/>
      <c r="J21" s="509"/>
      <c r="K21" s="509"/>
      <c r="L21" s="509"/>
      <c r="M21" s="509"/>
      <c r="N21" s="509"/>
      <c r="O21" s="509"/>
      <c r="P21" s="509"/>
      <c r="Q21" s="510"/>
      <c r="R21" s="514"/>
      <c r="S21" s="515"/>
      <c r="T21" s="515"/>
      <c r="U21" s="515"/>
      <c r="V21" s="515"/>
      <c r="W21" s="515"/>
      <c r="X21" s="515"/>
      <c r="Y21" s="515"/>
      <c r="Z21" s="515"/>
      <c r="AA21" s="515"/>
      <c r="AB21" s="515"/>
      <c r="AC21" s="515"/>
      <c r="AD21" s="515"/>
      <c r="AE21" s="515"/>
      <c r="AF21" s="515"/>
      <c r="AG21" s="516"/>
    </row>
    <row r="22" spans="2:59" ht="18" customHeight="1">
      <c r="B22" s="505" t="s">
        <v>181</v>
      </c>
      <c r="C22" s="506"/>
      <c r="D22" s="506"/>
      <c r="E22" s="506"/>
      <c r="F22" s="506"/>
      <c r="G22" s="506"/>
      <c r="H22" s="506"/>
      <c r="I22" s="506"/>
      <c r="J22" s="506"/>
      <c r="K22" s="506"/>
      <c r="L22" s="506"/>
      <c r="M22" s="506"/>
      <c r="N22" s="506"/>
      <c r="O22" s="506"/>
      <c r="P22" s="506"/>
      <c r="Q22" s="506"/>
      <c r="R22" s="511"/>
      <c r="S22" s="512"/>
      <c r="T22" s="512"/>
      <c r="U22" s="512"/>
      <c r="V22" s="512"/>
      <c r="W22" s="512"/>
      <c r="X22" s="512"/>
      <c r="Y22" s="512"/>
      <c r="Z22" s="512"/>
      <c r="AA22" s="512"/>
      <c r="AB22" s="512"/>
      <c r="AC22" s="512"/>
      <c r="AD22" s="512"/>
      <c r="AE22" s="512"/>
      <c r="AF22" s="512"/>
      <c r="AG22" s="513"/>
    </row>
    <row r="23" spans="2:59" ht="18" customHeight="1" thickBot="1">
      <c r="B23" s="508"/>
      <c r="C23" s="509"/>
      <c r="D23" s="509"/>
      <c r="E23" s="509"/>
      <c r="F23" s="509"/>
      <c r="G23" s="509"/>
      <c r="H23" s="509"/>
      <c r="I23" s="509"/>
      <c r="J23" s="509"/>
      <c r="K23" s="509"/>
      <c r="L23" s="509"/>
      <c r="M23" s="509"/>
      <c r="N23" s="509"/>
      <c r="O23" s="509"/>
      <c r="P23" s="509"/>
      <c r="Q23" s="509"/>
      <c r="R23" s="514"/>
      <c r="S23" s="515"/>
      <c r="T23" s="515"/>
      <c r="U23" s="515"/>
      <c r="V23" s="515"/>
      <c r="W23" s="515"/>
      <c r="X23" s="515"/>
      <c r="Y23" s="515"/>
      <c r="Z23" s="515"/>
      <c r="AA23" s="515"/>
      <c r="AB23" s="515"/>
      <c r="AC23" s="515"/>
      <c r="AD23" s="515"/>
      <c r="AE23" s="515"/>
      <c r="AF23" s="515"/>
      <c r="AG23" s="516"/>
    </row>
    <row r="24" spans="2:59">
      <c r="B24" s="200" t="s">
        <v>182</v>
      </c>
      <c r="C24" s="201"/>
      <c r="D24" s="201"/>
      <c r="E24" s="201"/>
      <c r="F24" s="201"/>
      <c r="G24" s="201"/>
      <c r="H24" s="201"/>
      <c r="I24" s="201"/>
      <c r="J24" s="201"/>
      <c r="K24" s="201"/>
      <c r="L24" s="201"/>
      <c r="M24" s="201"/>
      <c r="N24" s="201"/>
      <c r="O24" s="201"/>
      <c r="P24" s="201"/>
      <c r="Q24" s="201"/>
      <c r="R24" s="202"/>
      <c r="S24" s="202"/>
      <c r="T24" s="202"/>
      <c r="U24" s="202"/>
      <c r="V24" s="202"/>
      <c r="W24" s="202"/>
      <c r="X24" s="202"/>
      <c r="Y24" s="202"/>
      <c r="Z24" s="202"/>
      <c r="AA24" s="202"/>
      <c r="AB24" s="202"/>
      <c r="AC24" s="202"/>
      <c r="AD24" s="202"/>
      <c r="AE24" s="202"/>
      <c r="AF24" s="202"/>
      <c r="AG24" s="202"/>
    </row>
    <row r="25" spans="2:59" ht="18" customHeight="1"/>
    <row r="26" spans="2:59" ht="18" customHeight="1">
      <c r="B26" s="185" t="s">
        <v>183</v>
      </c>
    </row>
    <row r="27" spans="2:59" ht="18" customHeight="1"/>
    <row r="28" spans="2:59">
      <c r="R28" s="501" t="s">
        <v>166</v>
      </c>
      <c r="S28" s="501"/>
      <c r="T28" s="517"/>
      <c r="U28" s="517"/>
      <c r="V28" s="501" t="s">
        <v>167</v>
      </c>
      <c r="W28" s="501"/>
      <c r="X28" s="517"/>
      <c r="Y28" s="517"/>
      <c r="Z28" s="501" t="s">
        <v>168</v>
      </c>
      <c r="AA28" s="501"/>
      <c r="AB28" s="517"/>
      <c r="AC28" s="517"/>
      <c r="AD28" s="501" t="s">
        <v>184</v>
      </c>
      <c r="AE28" s="501"/>
      <c r="BG28" s="306"/>
    </row>
    <row r="29" spans="2:59" ht="18" customHeight="1">
      <c r="R29" s="187"/>
      <c r="S29" s="187"/>
      <c r="T29" s="187"/>
      <c r="U29" s="187"/>
      <c r="V29" s="187"/>
      <c r="W29" s="187"/>
      <c r="X29" s="187"/>
      <c r="Y29" s="187"/>
      <c r="Z29" s="187"/>
      <c r="AA29" s="187"/>
      <c r="AB29" s="187"/>
      <c r="AC29" s="187"/>
      <c r="AD29" s="187"/>
      <c r="AE29" s="187"/>
    </row>
    <row r="30" spans="2:59">
      <c r="S30" s="203"/>
      <c r="T30" s="203"/>
      <c r="U30" s="203"/>
      <c r="V30" s="203"/>
      <c r="W30" s="203"/>
      <c r="X30" s="203"/>
      <c r="Y30" s="186" t="s">
        <v>185</v>
      </c>
      <c r="Z30" s="203" t="s">
        <v>161</v>
      </c>
      <c r="AA30" s="502" t="str">
        <f>V7</f>
        <v>ねりっこ学童クラブD</v>
      </c>
      <c r="AB30" s="502"/>
      <c r="AC30" s="502"/>
      <c r="AD30" s="502"/>
      <c r="AE30" s="502"/>
      <c r="AF30" s="502"/>
      <c r="AG30" s="502"/>
    </row>
    <row r="31" spans="2:59" ht="18" customHeight="1">
      <c r="R31" s="186"/>
      <c r="S31" s="186"/>
      <c r="T31" s="186"/>
      <c r="U31" s="186"/>
      <c r="V31" s="186"/>
      <c r="W31" s="186"/>
      <c r="X31" s="186"/>
      <c r="Y31" s="186"/>
      <c r="Z31" s="203"/>
      <c r="AA31" s="188"/>
      <c r="AB31" s="188"/>
      <c r="AC31" s="188"/>
      <c r="AD31" s="188"/>
      <c r="AE31" s="188"/>
      <c r="AF31" s="188"/>
      <c r="AG31" s="188"/>
    </row>
    <row r="32" spans="2:59" ht="18" customHeight="1">
      <c r="R32" s="503" t="s">
        <v>186</v>
      </c>
      <c r="S32" s="503"/>
      <c r="T32" s="503"/>
      <c r="U32" s="503"/>
      <c r="V32" s="503"/>
      <c r="W32" s="503"/>
      <c r="X32" s="503"/>
      <c r="Y32" s="503"/>
      <c r="Z32" s="185" t="s">
        <v>161</v>
      </c>
      <c r="AA32" s="504"/>
      <c r="AB32" s="504"/>
      <c r="AC32" s="504"/>
      <c r="AD32" s="504"/>
      <c r="AE32" s="504"/>
      <c r="AF32" s="504"/>
      <c r="AG32" s="504"/>
    </row>
    <row r="34" spans="2:36" ht="18" customHeight="1"/>
    <row r="36" spans="2:36" s="183" customFormat="1" ht="18" customHeight="1">
      <c r="B36" s="185"/>
      <c r="C36" s="185"/>
      <c r="D36" s="185"/>
      <c r="E36" s="185"/>
      <c r="F36" s="185"/>
      <c r="G36" s="185"/>
      <c r="H36" s="185"/>
      <c r="I36" s="185"/>
      <c r="J36" s="185"/>
      <c r="K36" s="185"/>
      <c r="L36" s="185"/>
      <c r="M36" s="185"/>
      <c r="N36" s="185"/>
      <c r="O36" s="185"/>
      <c r="P36" s="185"/>
      <c r="Q36" s="185"/>
      <c r="R36" s="185"/>
      <c r="S36" s="185"/>
      <c r="T36" s="185"/>
      <c r="U36" s="185"/>
      <c r="V36" s="185"/>
      <c r="W36" s="185"/>
      <c r="X36" s="185"/>
      <c r="Y36" s="185"/>
      <c r="Z36" s="185"/>
      <c r="AA36" s="185"/>
      <c r="AB36" s="185"/>
      <c r="AC36" s="185"/>
      <c r="AD36" s="185"/>
      <c r="AE36" s="185"/>
      <c r="AF36" s="185"/>
      <c r="AG36" s="185"/>
    </row>
    <row r="37" spans="2:36" ht="13" customHeight="1"/>
    <row r="38" spans="2:36" ht="18" customHeight="1"/>
    <row r="39" spans="2:36" ht="13" customHeight="1"/>
    <row r="40" spans="2:36" ht="18" customHeight="1"/>
    <row r="41" spans="2:36" ht="9" customHeight="1">
      <c r="AE41" s="204"/>
      <c r="AF41" s="204"/>
      <c r="AG41" s="204"/>
      <c r="AH41" s="204"/>
      <c r="AI41" s="204"/>
      <c r="AJ41" s="204"/>
    </row>
    <row r="42" spans="2:36" ht="18" customHeight="1">
      <c r="AE42" s="204"/>
      <c r="AF42" s="204"/>
      <c r="AG42" s="204"/>
      <c r="AH42" s="205"/>
      <c r="AI42" s="204"/>
      <c r="AJ42" s="204"/>
    </row>
    <row r="43" spans="2:36" ht="9" customHeight="1">
      <c r="AE43" s="204"/>
      <c r="AF43" s="204"/>
      <c r="AG43" s="204"/>
      <c r="AH43" s="202"/>
      <c r="AI43" s="204"/>
      <c r="AJ43" s="204"/>
    </row>
    <row r="44" spans="2:36" ht="18" customHeight="1">
      <c r="AE44" s="204"/>
      <c r="AF44" s="204"/>
      <c r="AG44" s="204"/>
      <c r="AH44" s="202"/>
      <c r="AI44" s="204"/>
      <c r="AJ44" s="204"/>
    </row>
    <row r="45" spans="2:36" ht="18" customHeight="1">
      <c r="AE45" s="204"/>
      <c r="AF45" s="204"/>
      <c r="AG45" s="204"/>
      <c r="AH45" s="204"/>
      <c r="AI45" s="204"/>
      <c r="AJ45" s="204"/>
    </row>
    <row r="46" spans="2:36" ht="18" customHeight="1"/>
    <row r="47" spans="2:36" ht="18" customHeight="1"/>
    <row r="48" spans="2:3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sheetData>
  <sheetProtection sheet="1" objects="1" scenarios="1"/>
  <mergeCells count="38">
    <mergeCell ref="B3:AG3"/>
    <mergeCell ref="V5:AH5"/>
    <mergeCell ref="V7:AH7"/>
    <mergeCell ref="B10:Q10"/>
    <mergeCell ref="R10:S10"/>
    <mergeCell ref="V10:W10"/>
    <mergeCell ref="Y10:Z10"/>
    <mergeCell ref="AA10:AB10"/>
    <mergeCell ref="AE10:AF10"/>
    <mergeCell ref="B11:Q11"/>
    <mergeCell ref="R11:AD11"/>
    <mergeCell ref="AE11:AG11"/>
    <mergeCell ref="B14:AG14"/>
    <mergeCell ref="C15:Q15"/>
    <mergeCell ref="R15:AD15"/>
    <mergeCell ref="AE15:AG15"/>
    <mergeCell ref="AM15:AP15"/>
    <mergeCell ref="D16:Q17"/>
    <mergeCell ref="R16:AD16"/>
    <mergeCell ref="R17:AD17"/>
    <mergeCell ref="C18:Q19"/>
    <mergeCell ref="R18:AD19"/>
    <mergeCell ref="AE18:AG19"/>
    <mergeCell ref="AM18:AP18"/>
    <mergeCell ref="AD28:AE28"/>
    <mergeCell ref="AA30:AG30"/>
    <mergeCell ref="R32:Y32"/>
    <mergeCell ref="AA32:AG32"/>
    <mergeCell ref="B20:Q21"/>
    <mergeCell ref="R20:AG21"/>
    <mergeCell ref="B22:Q23"/>
    <mergeCell ref="R22:AG23"/>
    <mergeCell ref="R28:S28"/>
    <mergeCell ref="T28:U28"/>
    <mergeCell ref="V28:W28"/>
    <mergeCell ref="X28:Y28"/>
    <mergeCell ref="Z28:AA28"/>
    <mergeCell ref="AB28:AC28"/>
  </mergeCells>
  <phoneticPr fontId="6"/>
  <dataValidations count="2">
    <dataValidation type="list" allowBlank="1" showInputMessage="1" showErrorMessage="1" sqref="R20:AG21" xr:uid="{A31AB559-3B8E-4243-BE3A-00AE7F9F6F37}">
      <formula1>"周知している,周知していない"</formula1>
    </dataValidation>
    <dataValidation type="list" allowBlank="1" showInputMessage="1" showErrorMessage="1" sqref="R22:AG24" xr:uid="{74491D13-D184-480F-B6FA-BDE1324CD62C}">
      <formula1>"継続する,継続しない"</formula1>
    </dataValidation>
  </dataValidations>
  <printOptions horizontalCentered="1"/>
  <pageMargins left="0.23622047244094491" right="0.23622047244094491" top="0.43307086614173229" bottom="0.43307086614173229" header="0.31496062992125984" footer="0.31496062992125984"/>
  <pageSetup paperSize="9" scale="88" orientation="portrait" r:id="rId1"/>
  <legacy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233545-7368-49E9-977F-FFADDC9D3F15}">
  <sheetPr>
    <tabColor theme="3"/>
  </sheetPr>
  <dimension ref="B1:U1845"/>
  <sheetViews>
    <sheetView view="pageBreakPreview" zoomScale="70" zoomScaleNormal="100" zoomScaleSheetLayoutView="70" workbookViewId="0">
      <selection activeCell="AC31" sqref="AC31"/>
    </sheetView>
  </sheetViews>
  <sheetFormatPr defaultColWidth="9.09765625" defaultRowHeight="13"/>
  <cols>
    <col min="1" max="1" width="2.3984375" style="206" customWidth="1"/>
    <col min="2" max="2" width="5.8984375" style="206" customWidth="1"/>
    <col min="3" max="4" width="4.09765625" style="206" customWidth="1"/>
    <col min="5" max="5" width="14.3984375" style="206" customWidth="1"/>
    <col min="6" max="7" width="17.8984375" style="206" customWidth="1"/>
    <col min="8" max="8" width="15.59765625" style="206" customWidth="1"/>
    <col min="9" max="9" width="10.69921875" style="206" customWidth="1"/>
    <col min="10" max="10" width="13.59765625" style="206" customWidth="1"/>
    <col min="11" max="11" width="17.8984375" style="206" customWidth="1"/>
    <col min="12" max="12" width="15.3984375" style="206" bestFit="1" customWidth="1"/>
    <col min="13" max="13" width="12.3984375" style="206" customWidth="1"/>
    <col min="14" max="14" width="15.59765625" style="206" customWidth="1"/>
    <col min="15" max="15" width="14.8984375" style="206" customWidth="1"/>
    <col min="16" max="16" width="17.8984375" style="206" customWidth="1"/>
    <col min="17" max="17" width="15.69921875" style="206" customWidth="1"/>
    <col min="18" max="18" width="16.59765625" style="206" customWidth="1"/>
    <col min="19" max="21" width="17.8984375" style="206" customWidth="1"/>
    <col min="22" max="22" width="2.3984375" style="206" customWidth="1"/>
    <col min="23" max="28" width="4.09765625" style="206" customWidth="1"/>
    <col min="29" max="30" width="11.09765625" style="206" customWidth="1"/>
    <col min="31" max="178" width="4.09765625" style="206" customWidth="1"/>
    <col min="179" max="792" width="3" style="206" customWidth="1"/>
    <col min="793" max="16384" width="9.09765625" style="206"/>
  </cols>
  <sheetData>
    <row r="1" spans="2:21" ht="18" customHeight="1">
      <c r="B1" s="189" t="s">
        <v>187</v>
      </c>
    </row>
    <row r="2" spans="2:21" ht="18" customHeight="1"/>
    <row r="3" spans="2:21" ht="27" customHeight="1">
      <c r="B3" s="571" t="s">
        <v>188</v>
      </c>
      <c r="C3" s="571"/>
      <c r="D3" s="571"/>
      <c r="E3" s="571"/>
      <c r="F3" s="571"/>
      <c r="G3" s="571"/>
      <c r="H3" s="571"/>
      <c r="I3" s="571"/>
      <c r="J3" s="571"/>
      <c r="K3" s="571"/>
      <c r="L3" s="571"/>
      <c r="M3" s="571"/>
      <c r="N3" s="571"/>
      <c r="O3" s="571"/>
      <c r="P3" s="571"/>
      <c r="Q3" s="571"/>
      <c r="R3" s="571"/>
      <c r="S3" s="571"/>
      <c r="T3" s="571"/>
      <c r="U3" s="207"/>
    </row>
    <row r="4" spans="2:21" ht="18" customHeight="1" thickBot="1"/>
    <row r="5" spans="2:21" ht="18" customHeight="1" thickBot="1">
      <c r="R5" s="208" t="s">
        <v>162</v>
      </c>
      <c r="S5" s="572" t="str">
        <f>処遇改善計画書Ⅾ!V7</f>
        <v>ねりっこ学童クラブD</v>
      </c>
      <c r="T5" s="573"/>
    </row>
    <row r="6" spans="2:21" ht="18" customHeight="1" thickBot="1">
      <c r="B6" s="206" t="s">
        <v>249</v>
      </c>
    </row>
    <row r="7" spans="2:21" ht="27" customHeight="1">
      <c r="B7" s="561" t="s">
        <v>189</v>
      </c>
      <c r="C7" s="574" t="s">
        <v>190</v>
      </c>
      <c r="D7" s="575"/>
      <c r="E7" s="576"/>
      <c r="F7" s="558" t="s">
        <v>191</v>
      </c>
      <c r="G7" s="558" t="s">
        <v>192</v>
      </c>
      <c r="H7" s="565" t="s">
        <v>193</v>
      </c>
      <c r="I7" s="565" t="s">
        <v>194</v>
      </c>
      <c r="J7" s="580" t="s">
        <v>195</v>
      </c>
      <c r="K7" s="575"/>
      <c r="L7" s="581"/>
      <c r="M7" s="558" t="s">
        <v>196</v>
      </c>
      <c r="N7" s="558" t="s">
        <v>197</v>
      </c>
      <c r="O7" s="209" t="s">
        <v>198</v>
      </c>
      <c r="P7" s="210"/>
      <c r="Q7" s="211"/>
      <c r="R7" s="558" t="s">
        <v>199</v>
      </c>
      <c r="S7" s="558" t="s">
        <v>200</v>
      </c>
      <c r="T7" s="561" t="s">
        <v>201</v>
      </c>
    </row>
    <row r="8" spans="2:21" ht="39.5" thickBot="1">
      <c r="B8" s="559"/>
      <c r="C8" s="577"/>
      <c r="D8" s="578"/>
      <c r="E8" s="579"/>
      <c r="F8" s="560"/>
      <c r="G8" s="560"/>
      <c r="H8" s="567"/>
      <c r="I8" s="567"/>
      <c r="J8" s="212" t="s">
        <v>202</v>
      </c>
      <c r="K8" s="213" t="s">
        <v>203</v>
      </c>
      <c r="L8" s="214" t="s">
        <v>204</v>
      </c>
      <c r="M8" s="560"/>
      <c r="N8" s="559"/>
      <c r="O8" s="215"/>
      <c r="P8" s="216" t="s">
        <v>205</v>
      </c>
      <c r="Q8" s="217" t="s">
        <v>206</v>
      </c>
      <c r="R8" s="560"/>
      <c r="S8" s="560"/>
      <c r="T8" s="559"/>
    </row>
    <row r="9" spans="2:21" ht="18" customHeight="1">
      <c r="B9" s="218"/>
      <c r="C9" s="562"/>
      <c r="D9" s="563"/>
      <c r="E9" s="564"/>
      <c r="F9" s="219"/>
      <c r="G9" s="219"/>
      <c r="H9" s="219"/>
      <c r="I9" s="220"/>
      <c r="J9" s="221"/>
      <c r="K9" s="311"/>
      <c r="L9" s="222"/>
      <c r="M9" s="223"/>
      <c r="N9" s="219"/>
      <c r="O9" s="224"/>
      <c r="P9" s="225"/>
      <c r="Q9" s="226"/>
      <c r="R9" s="565"/>
      <c r="S9" s="223"/>
      <c r="T9" s="219"/>
    </row>
    <row r="10" spans="2:21" ht="18" customHeight="1">
      <c r="B10" s="227">
        <v>1</v>
      </c>
      <c r="C10" s="568"/>
      <c r="D10" s="569"/>
      <c r="E10" s="570"/>
      <c r="F10" s="307"/>
      <c r="G10" s="307"/>
      <c r="H10" s="228">
        <v>11000</v>
      </c>
      <c r="I10" s="229" t="str">
        <f t="shared" ref="I10:I39" si="0">IF(G10="常勤職員",1,"")</f>
        <v/>
      </c>
      <c r="J10" s="309"/>
      <c r="K10" s="230">
        <f t="shared" ref="K10:K39" si="1">$K$9</f>
        <v>0</v>
      </c>
      <c r="L10" s="229" t="str">
        <f>IFERROR(ROUND(J10/K10,1),"")</f>
        <v/>
      </c>
      <c r="M10" s="312"/>
      <c r="N10" s="231" t="str">
        <f t="shared" ref="N10:N39" si="2">IFERROR(IF(G10="常勤職員",H10*I10*M10,H10*L10*M10),"")</f>
        <v/>
      </c>
      <c r="O10" s="316"/>
      <c r="P10" s="317"/>
      <c r="Q10" s="232">
        <f>O10-P10</f>
        <v>0</v>
      </c>
      <c r="R10" s="566"/>
      <c r="S10" s="233" t="str">
        <f>IFERROR(ROUND(O10/M10,0),"")</f>
        <v/>
      </c>
      <c r="T10" s="319"/>
    </row>
    <row r="11" spans="2:21" ht="18" customHeight="1">
      <c r="B11" s="234">
        <v>2</v>
      </c>
      <c r="C11" s="552"/>
      <c r="D11" s="553"/>
      <c r="E11" s="554"/>
      <c r="F11" s="307"/>
      <c r="G11" s="308"/>
      <c r="H11" s="228">
        <v>11000</v>
      </c>
      <c r="I11" s="235" t="str">
        <f t="shared" si="0"/>
        <v/>
      </c>
      <c r="J11" s="310"/>
      <c r="K11" s="236">
        <f t="shared" si="1"/>
        <v>0</v>
      </c>
      <c r="L11" s="235" t="str">
        <f t="shared" ref="L11:L39" si="3">IFERROR(ROUND(J11/K11,1),"")</f>
        <v/>
      </c>
      <c r="M11" s="313"/>
      <c r="N11" s="237" t="str">
        <f t="shared" si="2"/>
        <v/>
      </c>
      <c r="O11" s="314"/>
      <c r="P11" s="315"/>
      <c r="Q11" s="238">
        <f t="shared" ref="Q11:Q39" si="4">O11-P11</f>
        <v>0</v>
      </c>
      <c r="R11" s="566"/>
      <c r="S11" s="239" t="str">
        <f t="shared" ref="S11:S40" si="5">IFERROR(ROUND(O11/M11,0),"")</f>
        <v/>
      </c>
      <c r="T11" s="320"/>
    </row>
    <row r="12" spans="2:21" ht="18" customHeight="1">
      <c r="B12" s="234">
        <v>3</v>
      </c>
      <c r="C12" s="552"/>
      <c r="D12" s="553"/>
      <c r="E12" s="554"/>
      <c r="F12" s="307"/>
      <c r="G12" s="308"/>
      <c r="H12" s="228">
        <v>11000</v>
      </c>
      <c r="I12" s="235" t="str">
        <f t="shared" si="0"/>
        <v/>
      </c>
      <c r="J12" s="310"/>
      <c r="K12" s="236">
        <f t="shared" si="1"/>
        <v>0</v>
      </c>
      <c r="L12" s="235" t="str">
        <f t="shared" si="3"/>
        <v/>
      </c>
      <c r="M12" s="313"/>
      <c r="N12" s="237" t="str">
        <f t="shared" si="2"/>
        <v/>
      </c>
      <c r="O12" s="314"/>
      <c r="P12" s="315"/>
      <c r="Q12" s="238">
        <f t="shared" si="4"/>
        <v>0</v>
      </c>
      <c r="R12" s="566"/>
      <c r="S12" s="239" t="str">
        <f t="shared" si="5"/>
        <v/>
      </c>
      <c r="T12" s="320"/>
    </row>
    <row r="13" spans="2:21" ht="18" customHeight="1">
      <c r="B13" s="234">
        <v>4</v>
      </c>
      <c r="C13" s="552"/>
      <c r="D13" s="553"/>
      <c r="E13" s="554"/>
      <c r="F13" s="307"/>
      <c r="G13" s="308"/>
      <c r="H13" s="228">
        <v>11000</v>
      </c>
      <c r="I13" s="235" t="str">
        <f t="shared" si="0"/>
        <v/>
      </c>
      <c r="J13" s="310"/>
      <c r="K13" s="236">
        <f t="shared" si="1"/>
        <v>0</v>
      </c>
      <c r="L13" s="235" t="str">
        <f t="shared" si="3"/>
        <v/>
      </c>
      <c r="M13" s="313"/>
      <c r="N13" s="237" t="str">
        <f t="shared" si="2"/>
        <v/>
      </c>
      <c r="O13" s="314"/>
      <c r="P13" s="315"/>
      <c r="Q13" s="238">
        <f t="shared" si="4"/>
        <v>0</v>
      </c>
      <c r="R13" s="566"/>
      <c r="S13" s="239" t="str">
        <f t="shared" si="5"/>
        <v/>
      </c>
      <c r="T13" s="320"/>
    </row>
    <row r="14" spans="2:21" ht="18" customHeight="1">
      <c r="B14" s="234">
        <v>5</v>
      </c>
      <c r="C14" s="552"/>
      <c r="D14" s="553"/>
      <c r="E14" s="554"/>
      <c r="F14" s="307"/>
      <c r="G14" s="308"/>
      <c r="H14" s="228">
        <v>11000</v>
      </c>
      <c r="I14" s="235" t="str">
        <f t="shared" si="0"/>
        <v/>
      </c>
      <c r="J14" s="310"/>
      <c r="K14" s="236">
        <f t="shared" si="1"/>
        <v>0</v>
      </c>
      <c r="L14" s="235" t="str">
        <f t="shared" si="3"/>
        <v/>
      </c>
      <c r="M14" s="313"/>
      <c r="N14" s="237" t="str">
        <f t="shared" si="2"/>
        <v/>
      </c>
      <c r="O14" s="314"/>
      <c r="P14" s="315"/>
      <c r="Q14" s="238">
        <f t="shared" si="4"/>
        <v>0</v>
      </c>
      <c r="R14" s="566"/>
      <c r="S14" s="239" t="str">
        <f t="shared" si="5"/>
        <v/>
      </c>
      <c r="T14" s="320"/>
    </row>
    <row r="15" spans="2:21" ht="18" customHeight="1">
      <c r="B15" s="234">
        <v>6</v>
      </c>
      <c r="C15" s="552"/>
      <c r="D15" s="553"/>
      <c r="E15" s="554"/>
      <c r="F15" s="307"/>
      <c r="G15" s="308"/>
      <c r="H15" s="228">
        <v>11000</v>
      </c>
      <c r="I15" s="235" t="str">
        <f t="shared" si="0"/>
        <v/>
      </c>
      <c r="J15" s="310"/>
      <c r="K15" s="236">
        <f t="shared" si="1"/>
        <v>0</v>
      </c>
      <c r="L15" s="235" t="str">
        <f t="shared" si="3"/>
        <v/>
      </c>
      <c r="M15" s="313"/>
      <c r="N15" s="237" t="str">
        <f t="shared" si="2"/>
        <v/>
      </c>
      <c r="O15" s="314"/>
      <c r="P15" s="315"/>
      <c r="Q15" s="238">
        <f t="shared" si="4"/>
        <v>0</v>
      </c>
      <c r="R15" s="566"/>
      <c r="S15" s="239" t="str">
        <f t="shared" si="5"/>
        <v/>
      </c>
      <c r="T15" s="320"/>
    </row>
    <row r="16" spans="2:21" ht="18" customHeight="1">
      <c r="B16" s="234">
        <v>7</v>
      </c>
      <c r="C16" s="552"/>
      <c r="D16" s="553"/>
      <c r="E16" s="554"/>
      <c r="F16" s="307"/>
      <c r="G16" s="308"/>
      <c r="H16" s="228">
        <v>11000</v>
      </c>
      <c r="I16" s="235" t="str">
        <f t="shared" si="0"/>
        <v/>
      </c>
      <c r="J16" s="310"/>
      <c r="K16" s="236">
        <f t="shared" si="1"/>
        <v>0</v>
      </c>
      <c r="L16" s="235" t="str">
        <f t="shared" si="3"/>
        <v/>
      </c>
      <c r="M16" s="313"/>
      <c r="N16" s="237" t="str">
        <f t="shared" si="2"/>
        <v/>
      </c>
      <c r="O16" s="314"/>
      <c r="P16" s="315"/>
      <c r="Q16" s="238">
        <f t="shared" si="4"/>
        <v>0</v>
      </c>
      <c r="R16" s="566"/>
      <c r="S16" s="239" t="str">
        <f t="shared" si="5"/>
        <v/>
      </c>
      <c r="T16" s="320"/>
    </row>
    <row r="17" spans="2:20" ht="18" customHeight="1">
      <c r="B17" s="234">
        <v>8</v>
      </c>
      <c r="C17" s="552"/>
      <c r="D17" s="553"/>
      <c r="E17" s="554"/>
      <c r="F17" s="307"/>
      <c r="G17" s="308"/>
      <c r="H17" s="228">
        <v>11000</v>
      </c>
      <c r="I17" s="235" t="str">
        <f t="shared" si="0"/>
        <v/>
      </c>
      <c r="J17" s="310"/>
      <c r="K17" s="236">
        <f t="shared" si="1"/>
        <v>0</v>
      </c>
      <c r="L17" s="235" t="str">
        <f t="shared" si="3"/>
        <v/>
      </c>
      <c r="M17" s="313"/>
      <c r="N17" s="237" t="str">
        <f t="shared" si="2"/>
        <v/>
      </c>
      <c r="O17" s="314"/>
      <c r="P17" s="315"/>
      <c r="Q17" s="238">
        <f t="shared" si="4"/>
        <v>0</v>
      </c>
      <c r="R17" s="566"/>
      <c r="S17" s="239" t="str">
        <f t="shared" si="5"/>
        <v/>
      </c>
      <c r="T17" s="320"/>
    </row>
    <row r="18" spans="2:20" ht="18" customHeight="1">
      <c r="B18" s="234">
        <v>9</v>
      </c>
      <c r="C18" s="552"/>
      <c r="D18" s="553"/>
      <c r="E18" s="554"/>
      <c r="F18" s="307"/>
      <c r="G18" s="308"/>
      <c r="H18" s="228">
        <v>11000</v>
      </c>
      <c r="I18" s="235" t="str">
        <f t="shared" si="0"/>
        <v/>
      </c>
      <c r="J18" s="310"/>
      <c r="K18" s="236">
        <f t="shared" si="1"/>
        <v>0</v>
      </c>
      <c r="L18" s="235" t="str">
        <f t="shared" si="3"/>
        <v/>
      </c>
      <c r="M18" s="313"/>
      <c r="N18" s="237" t="str">
        <f t="shared" si="2"/>
        <v/>
      </c>
      <c r="O18" s="314"/>
      <c r="P18" s="315"/>
      <c r="Q18" s="238">
        <f t="shared" si="4"/>
        <v>0</v>
      </c>
      <c r="R18" s="566"/>
      <c r="S18" s="239" t="str">
        <f t="shared" si="5"/>
        <v/>
      </c>
      <c r="T18" s="320"/>
    </row>
    <row r="19" spans="2:20" ht="18" customHeight="1">
      <c r="B19" s="234">
        <v>10</v>
      </c>
      <c r="C19" s="552"/>
      <c r="D19" s="553"/>
      <c r="E19" s="554"/>
      <c r="F19" s="307"/>
      <c r="G19" s="308"/>
      <c r="H19" s="228">
        <v>11000</v>
      </c>
      <c r="I19" s="235" t="str">
        <f t="shared" si="0"/>
        <v/>
      </c>
      <c r="J19" s="310"/>
      <c r="K19" s="236">
        <f t="shared" si="1"/>
        <v>0</v>
      </c>
      <c r="L19" s="235" t="str">
        <f t="shared" si="3"/>
        <v/>
      </c>
      <c r="M19" s="313"/>
      <c r="N19" s="237" t="str">
        <f t="shared" si="2"/>
        <v/>
      </c>
      <c r="O19" s="314"/>
      <c r="P19" s="315"/>
      <c r="Q19" s="238">
        <f t="shared" si="4"/>
        <v>0</v>
      </c>
      <c r="R19" s="566"/>
      <c r="S19" s="239" t="str">
        <f>IFERROR(ROUND(O19/M19,0),"")</f>
        <v/>
      </c>
      <c r="T19" s="320"/>
    </row>
    <row r="20" spans="2:20" ht="18" customHeight="1">
      <c r="B20" s="234">
        <v>11</v>
      </c>
      <c r="C20" s="552"/>
      <c r="D20" s="553"/>
      <c r="E20" s="554"/>
      <c r="F20" s="307"/>
      <c r="G20" s="308"/>
      <c r="H20" s="228">
        <v>11000</v>
      </c>
      <c r="I20" s="235" t="str">
        <f t="shared" si="0"/>
        <v/>
      </c>
      <c r="J20" s="310"/>
      <c r="K20" s="236">
        <f t="shared" si="1"/>
        <v>0</v>
      </c>
      <c r="L20" s="235" t="str">
        <f t="shared" si="3"/>
        <v/>
      </c>
      <c r="M20" s="313"/>
      <c r="N20" s="237" t="str">
        <f t="shared" si="2"/>
        <v/>
      </c>
      <c r="O20" s="314"/>
      <c r="P20" s="315"/>
      <c r="Q20" s="238">
        <f t="shared" si="4"/>
        <v>0</v>
      </c>
      <c r="R20" s="566"/>
      <c r="S20" s="239" t="str">
        <f t="shared" si="5"/>
        <v/>
      </c>
      <c r="T20" s="320"/>
    </row>
    <row r="21" spans="2:20" ht="18" customHeight="1">
      <c r="B21" s="234">
        <v>12</v>
      </c>
      <c r="C21" s="552"/>
      <c r="D21" s="553"/>
      <c r="E21" s="554"/>
      <c r="F21" s="307"/>
      <c r="G21" s="308"/>
      <c r="H21" s="228">
        <v>11000</v>
      </c>
      <c r="I21" s="235" t="str">
        <f t="shared" si="0"/>
        <v/>
      </c>
      <c r="J21" s="310"/>
      <c r="K21" s="236">
        <f t="shared" si="1"/>
        <v>0</v>
      </c>
      <c r="L21" s="235" t="str">
        <f t="shared" si="3"/>
        <v/>
      </c>
      <c r="M21" s="313"/>
      <c r="N21" s="237" t="str">
        <f t="shared" si="2"/>
        <v/>
      </c>
      <c r="O21" s="314"/>
      <c r="P21" s="315"/>
      <c r="Q21" s="238">
        <f t="shared" si="4"/>
        <v>0</v>
      </c>
      <c r="R21" s="566"/>
      <c r="S21" s="239" t="str">
        <f t="shared" si="5"/>
        <v/>
      </c>
      <c r="T21" s="320"/>
    </row>
    <row r="22" spans="2:20" ht="18" customHeight="1">
      <c r="B22" s="234">
        <v>13</v>
      </c>
      <c r="C22" s="552"/>
      <c r="D22" s="553"/>
      <c r="E22" s="554"/>
      <c r="F22" s="307"/>
      <c r="G22" s="308"/>
      <c r="H22" s="228">
        <v>11000</v>
      </c>
      <c r="I22" s="235" t="str">
        <f t="shared" si="0"/>
        <v/>
      </c>
      <c r="J22" s="310"/>
      <c r="K22" s="236">
        <f t="shared" si="1"/>
        <v>0</v>
      </c>
      <c r="L22" s="235" t="str">
        <f t="shared" si="3"/>
        <v/>
      </c>
      <c r="M22" s="313"/>
      <c r="N22" s="237" t="str">
        <f t="shared" si="2"/>
        <v/>
      </c>
      <c r="O22" s="314"/>
      <c r="P22" s="315"/>
      <c r="Q22" s="238">
        <f t="shared" si="4"/>
        <v>0</v>
      </c>
      <c r="R22" s="566"/>
      <c r="S22" s="239" t="str">
        <f t="shared" si="5"/>
        <v/>
      </c>
      <c r="T22" s="320"/>
    </row>
    <row r="23" spans="2:20" ht="18" customHeight="1">
      <c r="B23" s="234">
        <v>14</v>
      </c>
      <c r="C23" s="552"/>
      <c r="D23" s="553"/>
      <c r="E23" s="554"/>
      <c r="F23" s="307"/>
      <c r="G23" s="308"/>
      <c r="H23" s="228">
        <v>11000</v>
      </c>
      <c r="I23" s="235" t="str">
        <f t="shared" si="0"/>
        <v/>
      </c>
      <c r="J23" s="310"/>
      <c r="K23" s="236">
        <f t="shared" si="1"/>
        <v>0</v>
      </c>
      <c r="L23" s="235" t="str">
        <f t="shared" si="3"/>
        <v/>
      </c>
      <c r="M23" s="313"/>
      <c r="N23" s="237" t="str">
        <f t="shared" si="2"/>
        <v/>
      </c>
      <c r="O23" s="314"/>
      <c r="P23" s="315"/>
      <c r="Q23" s="238">
        <f t="shared" si="4"/>
        <v>0</v>
      </c>
      <c r="R23" s="566"/>
      <c r="S23" s="239" t="str">
        <f t="shared" si="5"/>
        <v/>
      </c>
      <c r="T23" s="320"/>
    </row>
    <row r="24" spans="2:20" ht="18" customHeight="1">
      <c r="B24" s="234">
        <v>15</v>
      </c>
      <c r="C24" s="552"/>
      <c r="D24" s="553"/>
      <c r="E24" s="554"/>
      <c r="F24" s="307"/>
      <c r="G24" s="308"/>
      <c r="H24" s="228">
        <v>11000</v>
      </c>
      <c r="I24" s="235" t="str">
        <f t="shared" si="0"/>
        <v/>
      </c>
      <c r="J24" s="310"/>
      <c r="K24" s="236">
        <f t="shared" si="1"/>
        <v>0</v>
      </c>
      <c r="L24" s="235" t="str">
        <f t="shared" si="3"/>
        <v/>
      </c>
      <c r="M24" s="313"/>
      <c r="N24" s="237" t="str">
        <f t="shared" si="2"/>
        <v/>
      </c>
      <c r="O24" s="314"/>
      <c r="P24" s="315"/>
      <c r="Q24" s="238">
        <f t="shared" si="4"/>
        <v>0</v>
      </c>
      <c r="R24" s="566"/>
      <c r="S24" s="239" t="str">
        <f t="shared" si="5"/>
        <v/>
      </c>
      <c r="T24" s="320"/>
    </row>
    <row r="25" spans="2:20" ht="18" customHeight="1">
      <c r="B25" s="234">
        <v>16</v>
      </c>
      <c r="C25" s="552"/>
      <c r="D25" s="553"/>
      <c r="E25" s="554"/>
      <c r="F25" s="307"/>
      <c r="G25" s="308"/>
      <c r="H25" s="228">
        <v>11000</v>
      </c>
      <c r="I25" s="235" t="str">
        <f t="shared" si="0"/>
        <v/>
      </c>
      <c r="J25" s="310"/>
      <c r="K25" s="236">
        <f t="shared" si="1"/>
        <v>0</v>
      </c>
      <c r="L25" s="235" t="str">
        <f t="shared" si="3"/>
        <v/>
      </c>
      <c r="M25" s="313"/>
      <c r="N25" s="237" t="str">
        <f t="shared" si="2"/>
        <v/>
      </c>
      <c r="O25" s="314"/>
      <c r="P25" s="315"/>
      <c r="Q25" s="238">
        <f t="shared" si="4"/>
        <v>0</v>
      </c>
      <c r="R25" s="566"/>
      <c r="S25" s="239" t="str">
        <f t="shared" si="5"/>
        <v/>
      </c>
      <c r="T25" s="320"/>
    </row>
    <row r="26" spans="2:20" ht="18" customHeight="1">
      <c r="B26" s="234">
        <v>17</v>
      </c>
      <c r="C26" s="552"/>
      <c r="D26" s="553"/>
      <c r="E26" s="554"/>
      <c r="F26" s="307"/>
      <c r="G26" s="308"/>
      <c r="H26" s="228">
        <v>11000</v>
      </c>
      <c r="I26" s="235" t="str">
        <f t="shared" si="0"/>
        <v/>
      </c>
      <c r="J26" s="310"/>
      <c r="K26" s="236">
        <f t="shared" si="1"/>
        <v>0</v>
      </c>
      <c r="L26" s="235" t="str">
        <f t="shared" si="3"/>
        <v/>
      </c>
      <c r="M26" s="313"/>
      <c r="N26" s="237" t="str">
        <f t="shared" si="2"/>
        <v/>
      </c>
      <c r="O26" s="314"/>
      <c r="P26" s="315"/>
      <c r="Q26" s="238">
        <f t="shared" si="4"/>
        <v>0</v>
      </c>
      <c r="R26" s="566"/>
      <c r="S26" s="239" t="str">
        <f t="shared" si="5"/>
        <v/>
      </c>
      <c r="T26" s="320"/>
    </row>
    <row r="27" spans="2:20" ht="18" customHeight="1">
      <c r="B27" s="234">
        <v>18</v>
      </c>
      <c r="C27" s="552"/>
      <c r="D27" s="553"/>
      <c r="E27" s="554"/>
      <c r="F27" s="307"/>
      <c r="G27" s="308"/>
      <c r="H27" s="228">
        <v>11000</v>
      </c>
      <c r="I27" s="235" t="str">
        <f t="shared" si="0"/>
        <v/>
      </c>
      <c r="J27" s="310"/>
      <c r="K27" s="236">
        <f t="shared" si="1"/>
        <v>0</v>
      </c>
      <c r="L27" s="235" t="str">
        <f t="shared" si="3"/>
        <v/>
      </c>
      <c r="M27" s="313"/>
      <c r="N27" s="237" t="str">
        <f t="shared" si="2"/>
        <v/>
      </c>
      <c r="O27" s="314"/>
      <c r="P27" s="315"/>
      <c r="Q27" s="238">
        <f t="shared" si="4"/>
        <v>0</v>
      </c>
      <c r="R27" s="566"/>
      <c r="S27" s="239" t="str">
        <f t="shared" si="5"/>
        <v/>
      </c>
      <c r="T27" s="320"/>
    </row>
    <row r="28" spans="2:20" ht="18" customHeight="1">
      <c r="B28" s="234">
        <v>19</v>
      </c>
      <c r="C28" s="552"/>
      <c r="D28" s="553"/>
      <c r="E28" s="554"/>
      <c r="F28" s="307"/>
      <c r="G28" s="308"/>
      <c r="H28" s="228">
        <v>11000</v>
      </c>
      <c r="I28" s="235" t="str">
        <f t="shared" si="0"/>
        <v/>
      </c>
      <c r="J28" s="310"/>
      <c r="K28" s="236">
        <f t="shared" si="1"/>
        <v>0</v>
      </c>
      <c r="L28" s="235" t="str">
        <f t="shared" si="3"/>
        <v/>
      </c>
      <c r="M28" s="313"/>
      <c r="N28" s="237" t="str">
        <f t="shared" si="2"/>
        <v/>
      </c>
      <c r="O28" s="314"/>
      <c r="P28" s="315"/>
      <c r="Q28" s="238">
        <f t="shared" si="4"/>
        <v>0</v>
      </c>
      <c r="R28" s="566"/>
      <c r="S28" s="239" t="str">
        <f t="shared" si="5"/>
        <v/>
      </c>
      <c r="T28" s="320"/>
    </row>
    <row r="29" spans="2:20" ht="18" customHeight="1">
      <c r="B29" s="234">
        <v>20</v>
      </c>
      <c r="C29" s="552"/>
      <c r="D29" s="553"/>
      <c r="E29" s="554"/>
      <c r="F29" s="307"/>
      <c r="G29" s="308"/>
      <c r="H29" s="228">
        <v>11000</v>
      </c>
      <c r="I29" s="235" t="str">
        <f t="shared" si="0"/>
        <v/>
      </c>
      <c r="J29" s="310"/>
      <c r="K29" s="236">
        <f t="shared" si="1"/>
        <v>0</v>
      </c>
      <c r="L29" s="235" t="str">
        <f t="shared" si="3"/>
        <v/>
      </c>
      <c r="M29" s="313"/>
      <c r="N29" s="237" t="str">
        <f t="shared" si="2"/>
        <v/>
      </c>
      <c r="O29" s="314"/>
      <c r="P29" s="315"/>
      <c r="Q29" s="238">
        <f t="shared" si="4"/>
        <v>0</v>
      </c>
      <c r="R29" s="566"/>
      <c r="S29" s="239" t="str">
        <f t="shared" si="5"/>
        <v/>
      </c>
      <c r="T29" s="320"/>
    </row>
    <row r="30" spans="2:20" ht="18" customHeight="1">
      <c r="B30" s="234">
        <v>21</v>
      </c>
      <c r="C30" s="552"/>
      <c r="D30" s="553"/>
      <c r="E30" s="554"/>
      <c r="F30" s="307"/>
      <c r="G30" s="308"/>
      <c r="H30" s="228">
        <v>11000</v>
      </c>
      <c r="I30" s="235" t="str">
        <f t="shared" si="0"/>
        <v/>
      </c>
      <c r="J30" s="310"/>
      <c r="K30" s="236">
        <f t="shared" si="1"/>
        <v>0</v>
      </c>
      <c r="L30" s="235" t="str">
        <f t="shared" si="3"/>
        <v/>
      </c>
      <c r="M30" s="313"/>
      <c r="N30" s="237" t="str">
        <f t="shared" si="2"/>
        <v/>
      </c>
      <c r="O30" s="314"/>
      <c r="P30" s="315"/>
      <c r="Q30" s="238">
        <f t="shared" si="4"/>
        <v>0</v>
      </c>
      <c r="R30" s="566"/>
      <c r="S30" s="239" t="str">
        <f t="shared" si="5"/>
        <v/>
      </c>
      <c r="T30" s="320"/>
    </row>
    <row r="31" spans="2:20" ht="18" customHeight="1">
      <c r="B31" s="234">
        <v>22</v>
      </c>
      <c r="C31" s="552"/>
      <c r="D31" s="553"/>
      <c r="E31" s="554"/>
      <c r="F31" s="307"/>
      <c r="G31" s="308"/>
      <c r="H31" s="228">
        <v>11000</v>
      </c>
      <c r="I31" s="235" t="str">
        <f t="shared" si="0"/>
        <v/>
      </c>
      <c r="J31" s="310"/>
      <c r="K31" s="236">
        <f t="shared" si="1"/>
        <v>0</v>
      </c>
      <c r="L31" s="235" t="str">
        <f t="shared" si="3"/>
        <v/>
      </c>
      <c r="M31" s="313"/>
      <c r="N31" s="237" t="str">
        <f t="shared" si="2"/>
        <v/>
      </c>
      <c r="O31" s="314"/>
      <c r="P31" s="315"/>
      <c r="Q31" s="238">
        <f t="shared" si="4"/>
        <v>0</v>
      </c>
      <c r="R31" s="566"/>
      <c r="S31" s="239" t="str">
        <f t="shared" si="5"/>
        <v/>
      </c>
      <c r="T31" s="320"/>
    </row>
    <row r="32" spans="2:20" ht="18" customHeight="1">
      <c r="B32" s="234">
        <v>23</v>
      </c>
      <c r="C32" s="552"/>
      <c r="D32" s="553"/>
      <c r="E32" s="554"/>
      <c r="F32" s="307"/>
      <c r="G32" s="308"/>
      <c r="H32" s="228">
        <v>11000</v>
      </c>
      <c r="I32" s="235" t="str">
        <f t="shared" si="0"/>
        <v/>
      </c>
      <c r="J32" s="310"/>
      <c r="K32" s="236">
        <f t="shared" si="1"/>
        <v>0</v>
      </c>
      <c r="L32" s="235" t="str">
        <f t="shared" si="3"/>
        <v/>
      </c>
      <c r="M32" s="313"/>
      <c r="N32" s="237" t="str">
        <f t="shared" si="2"/>
        <v/>
      </c>
      <c r="O32" s="314"/>
      <c r="P32" s="315"/>
      <c r="Q32" s="238">
        <f t="shared" si="4"/>
        <v>0</v>
      </c>
      <c r="R32" s="566"/>
      <c r="S32" s="239" t="str">
        <f t="shared" si="5"/>
        <v/>
      </c>
      <c r="T32" s="320"/>
    </row>
    <row r="33" spans="2:20" ht="18" customHeight="1">
      <c r="B33" s="234">
        <v>24</v>
      </c>
      <c r="C33" s="552"/>
      <c r="D33" s="553"/>
      <c r="E33" s="554"/>
      <c r="F33" s="307"/>
      <c r="G33" s="308"/>
      <c r="H33" s="228">
        <v>11000</v>
      </c>
      <c r="I33" s="235" t="str">
        <f t="shared" si="0"/>
        <v/>
      </c>
      <c r="J33" s="310"/>
      <c r="K33" s="236">
        <f t="shared" si="1"/>
        <v>0</v>
      </c>
      <c r="L33" s="235" t="str">
        <f t="shared" si="3"/>
        <v/>
      </c>
      <c r="M33" s="313"/>
      <c r="N33" s="237" t="str">
        <f t="shared" si="2"/>
        <v/>
      </c>
      <c r="O33" s="314"/>
      <c r="P33" s="315"/>
      <c r="Q33" s="238">
        <f t="shared" si="4"/>
        <v>0</v>
      </c>
      <c r="R33" s="566"/>
      <c r="S33" s="239" t="str">
        <f t="shared" si="5"/>
        <v/>
      </c>
      <c r="T33" s="320"/>
    </row>
    <row r="34" spans="2:20" ht="18" customHeight="1">
      <c r="B34" s="234">
        <v>25</v>
      </c>
      <c r="C34" s="552"/>
      <c r="D34" s="553"/>
      <c r="E34" s="554"/>
      <c r="F34" s="307"/>
      <c r="G34" s="308"/>
      <c r="H34" s="228">
        <v>11000</v>
      </c>
      <c r="I34" s="235" t="str">
        <f t="shared" si="0"/>
        <v/>
      </c>
      <c r="J34" s="310"/>
      <c r="K34" s="236">
        <f t="shared" si="1"/>
        <v>0</v>
      </c>
      <c r="L34" s="235" t="str">
        <f t="shared" si="3"/>
        <v/>
      </c>
      <c r="M34" s="313"/>
      <c r="N34" s="237" t="str">
        <f t="shared" si="2"/>
        <v/>
      </c>
      <c r="O34" s="314"/>
      <c r="P34" s="315"/>
      <c r="Q34" s="238">
        <f t="shared" si="4"/>
        <v>0</v>
      </c>
      <c r="R34" s="566"/>
      <c r="S34" s="239" t="str">
        <f t="shared" si="5"/>
        <v/>
      </c>
      <c r="T34" s="320"/>
    </row>
    <row r="35" spans="2:20" ht="18" customHeight="1">
      <c r="B35" s="234">
        <v>26</v>
      </c>
      <c r="C35" s="552"/>
      <c r="D35" s="553"/>
      <c r="E35" s="554"/>
      <c r="F35" s="307"/>
      <c r="G35" s="308"/>
      <c r="H35" s="228">
        <v>11000</v>
      </c>
      <c r="I35" s="235" t="str">
        <f t="shared" si="0"/>
        <v/>
      </c>
      <c r="J35" s="310"/>
      <c r="K35" s="236">
        <f t="shared" si="1"/>
        <v>0</v>
      </c>
      <c r="L35" s="235" t="str">
        <f>IFERROR(ROUND(J35/K35,1),"")</f>
        <v/>
      </c>
      <c r="M35" s="313"/>
      <c r="N35" s="237" t="str">
        <f t="shared" si="2"/>
        <v/>
      </c>
      <c r="O35" s="314"/>
      <c r="P35" s="315"/>
      <c r="Q35" s="238">
        <f t="shared" si="4"/>
        <v>0</v>
      </c>
      <c r="R35" s="566"/>
      <c r="S35" s="239" t="str">
        <f t="shared" si="5"/>
        <v/>
      </c>
      <c r="T35" s="320"/>
    </row>
    <row r="36" spans="2:20" ht="18" customHeight="1">
      <c r="B36" s="234">
        <v>27</v>
      </c>
      <c r="C36" s="552"/>
      <c r="D36" s="553"/>
      <c r="E36" s="554"/>
      <c r="F36" s="307"/>
      <c r="G36" s="308"/>
      <c r="H36" s="228">
        <v>11000</v>
      </c>
      <c r="I36" s="235" t="str">
        <f t="shared" si="0"/>
        <v/>
      </c>
      <c r="J36" s="310"/>
      <c r="K36" s="236">
        <f t="shared" si="1"/>
        <v>0</v>
      </c>
      <c r="L36" s="235" t="str">
        <f t="shared" si="3"/>
        <v/>
      </c>
      <c r="M36" s="313"/>
      <c r="N36" s="237" t="str">
        <f t="shared" si="2"/>
        <v/>
      </c>
      <c r="O36" s="314"/>
      <c r="P36" s="315"/>
      <c r="Q36" s="238">
        <f t="shared" si="4"/>
        <v>0</v>
      </c>
      <c r="R36" s="566"/>
      <c r="S36" s="239" t="str">
        <f t="shared" si="5"/>
        <v/>
      </c>
      <c r="T36" s="320"/>
    </row>
    <row r="37" spans="2:20" ht="18" customHeight="1">
      <c r="B37" s="234">
        <v>28</v>
      </c>
      <c r="C37" s="552"/>
      <c r="D37" s="553"/>
      <c r="E37" s="554"/>
      <c r="F37" s="307"/>
      <c r="G37" s="308"/>
      <c r="H37" s="228">
        <v>11000</v>
      </c>
      <c r="I37" s="235" t="str">
        <f t="shared" si="0"/>
        <v/>
      </c>
      <c r="J37" s="310"/>
      <c r="K37" s="236">
        <f t="shared" si="1"/>
        <v>0</v>
      </c>
      <c r="L37" s="235" t="str">
        <f t="shared" si="3"/>
        <v/>
      </c>
      <c r="M37" s="313"/>
      <c r="N37" s="237" t="str">
        <f t="shared" si="2"/>
        <v/>
      </c>
      <c r="O37" s="314"/>
      <c r="P37" s="315"/>
      <c r="Q37" s="238">
        <f t="shared" si="4"/>
        <v>0</v>
      </c>
      <c r="R37" s="566"/>
      <c r="S37" s="239" t="str">
        <f t="shared" si="5"/>
        <v/>
      </c>
      <c r="T37" s="320"/>
    </row>
    <row r="38" spans="2:20" ht="18" customHeight="1">
      <c r="B38" s="234">
        <v>29</v>
      </c>
      <c r="C38" s="552"/>
      <c r="D38" s="553"/>
      <c r="E38" s="554"/>
      <c r="F38" s="307"/>
      <c r="G38" s="308"/>
      <c r="H38" s="228">
        <v>11000</v>
      </c>
      <c r="I38" s="235" t="str">
        <f t="shared" si="0"/>
        <v/>
      </c>
      <c r="J38" s="310"/>
      <c r="K38" s="236">
        <f t="shared" si="1"/>
        <v>0</v>
      </c>
      <c r="L38" s="235" t="str">
        <f t="shared" si="3"/>
        <v/>
      </c>
      <c r="M38" s="313"/>
      <c r="N38" s="237" t="str">
        <f t="shared" si="2"/>
        <v/>
      </c>
      <c r="O38" s="314"/>
      <c r="P38" s="315"/>
      <c r="Q38" s="238">
        <f t="shared" si="4"/>
        <v>0</v>
      </c>
      <c r="R38" s="566"/>
      <c r="S38" s="239" t="str">
        <f t="shared" si="5"/>
        <v/>
      </c>
      <c r="T38" s="320"/>
    </row>
    <row r="39" spans="2:20" ht="18" customHeight="1" thickBot="1">
      <c r="B39" s="234">
        <v>30</v>
      </c>
      <c r="C39" s="552"/>
      <c r="D39" s="553"/>
      <c r="E39" s="554"/>
      <c r="F39" s="307"/>
      <c r="G39" s="308"/>
      <c r="H39" s="228">
        <v>11000</v>
      </c>
      <c r="I39" s="235" t="str">
        <f t="shared" si="0"/>
        <v/>
      </c>
      <c r="J39" s="310"/>
      <c r="K39" s="236">
        <f t="shared" si="1"/>
        <v>0</v>
      </c>
      <c r="L39" s="235" t="str">
        <f t="shared" si="3"/>
        <v/>
      </c>
      <c r="M39" s="313"/>
      <c r="N39" s="237" t="str">
        <f t="shared" si="2"/>
        <v/>
      </c>
      <c r="O39" s="314"/>
      <c r="P39" s="315"/>
      <c r="Q39" s="238">
        <f t="shared" si="4"/>
        <v>0</v>
      </c>
      <c r="R39" s="567"/>
      <c r="S39" s="239" t="str">
        <f t="shared" si="5"/>
        <v/>
      </c>
      <c r="T39" s="320"/>
    </row>
    <row r="40" spans="2:20" ht="18" customHeight="1" thickBot="1">
      <c r="B40" s="555" t="s">
        <v>207</v>
      </c>
      <c r="C40" s="556"/>
      <c r="D40" s="556"/>
      <c r="E40" s="556"/>
      <c r="F40" s="556"/>
      <c r="G40" s="557"/>
      <c r="H40" s="240"/>
      <c r="I40" s="241">
        <f>SUM(I10:I39)</f>
        <v>0</v>
      </c>
      <c r="J40" s="242"/>
      <c r="K40" s="243"/>
      <c r="L40" s="244">
        <f>SUM(L10:L39)</f>
        <v>0</v>
      </c>
      <c r="M40" s="245">
        <f t="shared" ref="M40:Q40" si="6">SUM(M10:M39)</f>
        <v>0</v>
      </c>
      <c r="N40" s="246">
        <f t="shared" si="6"/>
        <v>0</v>
      </c>
      <c r="O40" s="246">
        <f t="shared" si="6"/>
        <v>0</v>
      </c>
      <c r="P40" s="247">
        <f t="shared" si="6"/>
        <v>0</v>
      </c>
      <c r="Q40" s="248">
        <f t="shared" si="6"/>
        <v>0</v>
      </c>
      <c r="R40" s="318"/>
      <c r="S40" s="249" t="str">
        <f t="shared" si="5"/>
        <v/>
      </c>
      <c r="T40" s="250"/>
    </row>
    <row r="41" spans="2:20" ht="18" customHeight="1">
      <c r="B41" s="206" t="s">
        <v>208</v>
      </c>
    </row>
    <row r="42" spans="2:20" ht="18" customHeight="1">
      <c r="B42" s="206" t="s">
        <v>209</v>
      </c>
    </row>
    <row r="43" spans="2:20" ht="18" customHeight="1">
      <c r="B43" s="251" t="s">
        <v>210</v>
      </c>
    </row>
    <row r="44" spans="2:20" ht="18" customHeight="1"/>
    <row r="45" spans="2:20" ht="18" customHeight="1"/>
    <row r="46" spans="2:20" ht="18" customHeight="1"/>
    <row r="47" spans="2:20" ht="18" customHeight="1"/>
    <row r="48" spans="2: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row r="1009" ht="18" customHeight="1"/>
    <row r="1010" ht="18" customHeight="1"/>
    <row r="1011" ht="18" customHeight="1"/>
    <row r="1012" ht="18" customHeight="1"/>
    <row r="1013" ht="18" customHeight="1"/>
    <row r="1014" ht="18" customHeight="1"/>
    <row r="1015" ht="18" customHeight="1"/>
    <row r="1016" ht="18" customHeight="1"/>
    <row r="1017" ht="18" customHeight="1"/>
    <row r="1018" ht="18" customHeight="1"/>
    <row r="1019" ht="18" customHeight="1"/>
    <row r="1020" ht="18" customHeight="1"/>
    <row r="1021" ht="18" customHeight="1"/>
    <row r="1022" ht="18" customHeight="1"/>
    <row r="1023" ht="18" customHeight="1"/>
    <row r="1024" ht="18" customHeight="1"/>
    <row r="1025" ht="18" customHeight="1"/>
    <row r="1026" ht="18" customHeight="1"/>
    <row r="1027" ht="18" customHeight="1"/>
    <row r="1028" ht="18" customHeight="1"/>
    <row r="1029" ht="18" customHeight="1"/>
    <row r="1030" ht="18" customHeight="1"/>
    <row r="1031" ht="18" customHeight="1"/>
    <row r="1032" ht="18" customHeight="1"/>
    <row r="1033" ht="18" customHeight="1"/>
    <row r="1034" ht="18" customHeight="1"/>
    <row r="1035" ht="18" customHeight="1"/>
    <row r="1036" ht="18" customHeight="1"/>
    <row r="1037" ht="18" customHeight="1"/>
    <row r="1038" ht="18" customHeight="1"/>
    <row r="1039" ht="18" customHeight="1"/>
    <row r="1040" ht="18" customHeight="1"/>
    <row r="1041" ht="18" customHeight="1"/>
    <row r="1042" ht="18" customHeight="1"/>
    <row r="1043" ht="18" customHeight="1"/>
    <row r="1044" ht="18" customHeight="1"/>
    <row r="1045" ht="18" customHeight="1"/>
    <row r="1046" ht="18" customHeight="1"/>
    <row r="1047" ht="18" customHeight="1"/>
    <row r="1048" ht="18" customHeight="1"/>
    <row r="1049" ht="18" customHeight="1"/>
    <row r="1050" ht="18" customHeight="1"/>
    <row r="1051" ht="18" customHeight="1"/>
    <row r="1052" ht="18" customHeight="1"/>
    <row r="1053" ht="18" customHeight="1"/>
    <row r="1054" ht="18" customHeight="1"/>
    <row r="1055" ht="18" customHeight="1"/>
    <row r="1056" ht="18" customHeight="1"/>
    <row r="1057" ht="18" customHeight="1"/>
    <row r="1058" ht="18" customHeight="1"/>
    <row r="1059" ht="18" customHeight="1"/>
    <row r="1060" ht="18" customHeight="1"/>
    <row r="1061" ht="18" customHeight="1"/>
    <row r="1062" ht="18" customHeight="1"/>
    <row r="1063" ht="18" customHeight="1"/>
    <row r="1064" ht="18" customHeight="1"/>
    <row r="1065" ht="18" customHeight="1"/>
    <row r="1066" ht="18" customHeight="1"/>
    <row r="1067" ht="18" customHeight="1"/>
    <row r="1068" ht="18" customHeight="1"/>
    <row r="1069" ht="18" customHeight="1"/>
    <row r="1070" ht="18" customHeight="1"/>
    <row r="1071" ht="18" customHeight="1"/>
    <row r="1072" ht="18" customHeight="1"/>
    <row r="1073" ht="18" customHeight="1"/>
    <row r="1074" ht="18" customHeight="1"/>
    <row r="1075" ht="18" customHeight="1"/>
    <row r="1076" ht="18" customHeight="1"/>
    <row r="1077" ht="18" customHeight="1"/>
    <row r="1078" ht="18" customHeight="1"/>
    <row r="1079" ht="18" customHeight="1"/>
    <row r="1080" ht="18" customHeight="1"/>
    <row r="1081" ht="18" customHeight="1"/>
    <row r="1082" ht="18" customHeight="1"/>
    <row r="1083" ht="18" customHeight="1"/>
    <row r="1084" ht="18" customHeight="1"/>
    <row r="1085" ht="18" customHeight="1"/>
    <row r="1086" ht="18" customHeight="1"/>
    <row r="1087" ht="18" customHeight="1"/>
    <row r="1088" ht="18" customHeight="1"/>
    <row r="1089" ht="18" customHeight="1"/>
    <row r="1090" ht="18" customHeight="1"/>
    <row r="1091" ht="18" customHeight="1"/>
    <row r="1092" ht="18" customHeight="1"/>
    <row r="1093" ht="18" customHeight="1"/>
    <row r="1094" ht="18" customHeight="1"/>
    <row r="1095" ht="18" customHeight="1"/>
    <row r="1096" ht="18" customHeight="1"/>
    <row r="1097" ht="18" customHeight="1"/>
    <row r="1098" ht="18" customHeight="1"/>
    <row r="1099" ht="18" customHeight="1"/>
    <row r="1100" ht="18" customHeight="1"/>
    <row r="1101" ht="18" customHeight="1"/>
    <row r="1102" ht="18" customHeight="1"/>
    <row r="1103" ht="18" customHeight="1"/>
    <row r="1104" ht="18" customHeight="1"/>
    <row r="1105" ht="18" customHeight="1"/>
    <row r="1106" ht="18" customHeight="1"/>
    <row r="1107" ht="18" customHeight="1"/>
    <row r="1108" ht="18" customHeight="1"/>
    <row r="1109" ht="18" customHeight="1"/>
    <row r="1110" ht="18" customHeight="1"/>
    <row r="1111" ht="18" customHeight="1"/>
    <row r="1112" ht="18" customHeight="1"/>
    <row r="1113" ht="18" customHeight="1"/>
    <row r="1114" ht="18" customHeight="1"/>
    <row r="1115" ht="18" customHeight="1"/>
    <row r="1116" ht="18" customHeight="1"/>
    <row r="1117" ht="18" customHeight="1"/>
    <row r="1118" ht="18" customHeight="1"/>
    <row r="1119" ht="18" customHeight="1"/>
    <row r="1120" ht="18" customHeight="1"/>
    <row r="1121" ht="18" customHeight="1"/>
    <row r="1122" ht="18" customHeight="1"/>
    <row r="1123" ht="18" customHeight="1"/>
    <row r="1124" ht="18" customHeight="1"/>
    <row r="1125" ht="18" customHeight="1"/>
    <row r="1126" ht="18" customHeight="1"/>
    <row r="1127" ht="18" customHeight="1"/>
    <row r="1128" ht="18" customHeight="1"/>
    <row r="1129" ht="18" customHeight="1"/>
    <row r="1130" ht="18" customHeight="1"/>
    <row r="1131" ht="18" customHeight="1"/>
    <row r="1132" ht="18" customHeight="1"/>
    <row r="1133" ht="18" customHeight="1"/>
    <row r="1134" ht="18" customHeight="1"/>
    <row r="1135" ht="18" customHeight="1"/>
    <row r="1136" ht="18" customHeight="1"/>
    <row r="1137" ht="18" customHeight="1"/>
    <row r="1138" ht="18" customHeight="1"/>
    <row r="1139" ht="18" customHeight="1"/>
    <row r="1140" ht="18" customHeight="1"/>
    <row r="1141" ht="18" customHeight="1"/>
    <row r="1142" ht="18" customHeight="1"/>
    <row r="1143" ht="18" customHeight="1"/>
    <row r="1144" ht="18" customHeight="1"/>
    <row r="1145" ht="18" customHeight="1"/>
    <row r="1146" ht="18" customHeight="1"/>
    <row r="1147" ht="18" customHeight="1"/>
    <row r="1148" ht="18" customHeight="1"/>
    <row r="1149" ht="18" customHeight="1"/>
    <row r="1150" ht="18" customHeight="1"/>
    <row r="1151" ht="18" customHeight="1"/>
    <row r="1152" ht="18" customHeight="1"/>
    <row r="1153" ht="18" customHeight="1"/>
    <row r="1154" ht="18" customHeight="1"/>
    <row r="1155" ht="18" customHeight="1"/>
    <row r="1156" ht="18" customHeight="1"/>
    <row r="1157" ht="18" customHeight="1"/>
    <row r="1158" ht="18" customHeight="1"/>
    <row r="1159" ht="18" customHeight="1"/>
    <row r="1160" ht="18" customHeight="1"/>
    <row r="1161" ht="18" customHeight="1"/>
    <row r="1162" ht="18" customHeight="1"/>
    <row r="1163" ht="18" customHeight="1"/>
    <row r="1164" ht="18" customHeight="1"/>
    <row r="1165" ht="18" customHeight="1"/>
    <row r="1166" ht="18" customHeight="1"/>
    <row r="1167" ht="18" customHeight="1"/>
    <row r="1168" ht="18" customHeight="1"/>
    <row r="1169" ht="18" customHeight="1"/>
    <row r="1170" ht="18" customHeight="1"/>
    <row r="1171" ht="18" customHeight="1"/>
    <row r="1172" ht="18" customHeight="1"/>
    <row r="1173" ht="18" customHeight="1"/>
    <row r="1174" ht="18" customHeight="1"/>
    <row r="1175" ht="18" customHeight="1"/>
    <row r="1176" ht="18" customHeight="1"/>
    <row r="1177" ht="18" customHeight="1"/>
    <row r="1178" ht="18" customHeight="1"/>
    <row r="1179" ht="18" customHeight="1"/>
    <row r="1180" ht="18" customHeight="1"/>
    <row r="1181" ht="18" customHeight="1"/>
    <row r="1182" ht="18" customHeight="1"/>
    <row r="1183" ht="18" customHeight="1"/>
    <row r="1184" ht="18" customHeight="1"/>
    <row r="1185" ht="18" customHeight="1"/>
    <row r="1186" ht="18" customHeight="1"/>
    <row r="1187" ht="18" customHeight="1"/>
    <row r="1188" ht="18" customHeight="1"/>
    <row r="1189" ht="18" customHeight="1"/>
    <row r="1190" ht="18" customHeight="1"/>
    <row r="1191" ht="18" customHeight="1"/>
    <row r="1192" ht="18" customHeight="1"/>
    <row r="1193" ht="18" customHeight="1"/>
    <row r="1194" ht="18" customHeight="1"/>
    <row r="1195" ht="18" customHeight="1"/>
    <row r="1196" ht="18" customHeight="1"/>
    <row r="1197" ht="18" customHeight="1"/>
    <row r="1198" ht="18" customHeight="1"/>
    <row r="1199" ht="18" customHeight="1"/>
    <row r="1200" ht="18" customHeight="1"/>
    <row r="1201" ht="18" customHeight="1"/>
    <row r="1202" ht="18" customHeight="1"/>
    <row r="1203" ht="18" customHeight="1"/>
    <row r="1204" ht="18" customHeight="1"/>
    <row r="1205" ht="18" customHeight="1"/>
    <row r="1206" ht="18" customHeight="1"/>
    <row r="1207" ht="18" customHeight="1"/>
    <row r="1208" ht="18" customHeight="1"/>
    <row r="1209" ht="18" customHeight="1"/>
    <row r="1210" ht="18" customHeight="1"/>
    <row r="1211" ht="18" customHeight="1"/>
    <row r="1212" ht="18" customHeight="1"/>
    <row r="1213" ht="18" customHeight="1"/>
    <row r="1214" ht="18" customHeight="1"/>
    <row r="1215" ht="18" customHeight="1"/>
    <row r="1216" ht="18" customHeight="1"/>
    <row r="1217" ht="18" customHeight="1"/>
    <row r="1218" ht="18" customHeight="1"/>
    <row r="1219" ht="18" customHeight="1"/>
    <row r="1220" ht="18" customHeight="1"/>
    <row r="1221" ht="18" customHeight="1"/>
    <row r="1222" ht="18" customHeight="1"/>
    <row r="1223" ht="18" customHeight="1"/>
    <row r="1224" ht="18" customHeight="1"/>
    <row r="1225" ht="18" customHeight="1"/>
    <row r="1226" ht="18" customHeight="1"/>
    <row r="1227" ht="18" customHeight="1"/>
    <row r="1228" ht="18" customHeight="1"/>
    <row r="1229" ht="18" customHeight="1"/>
    <row r="1230" ht="18" customHeight="1"/>
    <row r="1231" ht="18" customHeight="1"/>
    <row r="1232" ht="18" customHeight="1"/>
    <row r="1233" ht="18" customHeight="1"/>
    <row r="1234" ht="18" customHeight="1"/>
    <row r="1235" ht="18" customHeight="1"/>
    <row r="1236" ht="18" customHeight="1"/>
    <row r="1237" ht="18" customHeight="1"/>
    <row r="1238" ht="18" customHeight="1"/>
    <row r="1239" ht="18" customHeight="1"/>
    <row r="1240" ht="18" customHeight="1"/>
    <row r="1241" ht="18" customHeight="1"/>
    <row r="1242" ht="18" customHeight="1"/>
    <row r="1243" ht="18" customHeight="1"/>
    <row r="1244" ht="18" customHeight="1"/>
    <row r="1245" ht="18" customHeight="1"/>
    <row r="1246" ht="18" customHeight="1"/>
    <row r="1247" ht="18" customHeight="1"/>
    <row r="1248" ht="18" customHeight="1"/>
    <row r="1249" ht="18" customHeight="1"/>
    <row r="1250" ht="18" customHeight="1"/>
    <row r="1251" ht="18" customHeight="1"/>
    <row r="1252" ht="18" customHeight="1"/>
    <row r="1253" ht="18" customHeight="1"/>
    <row r="1254" ht="18" customHeight="1"/>
    <row r="1255" ht="18" customHeight="1"/>
    <row r="1256" ht="18" customHeight="1"/>
    <row r="1257" ht="18" customHeight="1"/>
    <row r="1258" ht="18" customHeight="1"/>
    <row r="1259" ht="18" customHeight="1"/>
    <row r="1260" ht="18" customHeight="1"/>
    <row r="1261" ht="18" customHeight="1"/>
    <row r="1262" ht="18" customHeight="1"/>
    <row r="1263" ht="18" customHeight="1"/>
    <row r="1264" ht="18" customHeight="1"/>
    <row r="1265" ht="18" customHeight="1"/>
    <row r="1266" ht="18" customHeight="1"/>
    <row r="1267" ht="18" customHeight="1"/>
    <row r="1268" ht="18" customHeight="1"/>
    <row r="1269" ht="18" customHeight="1"/>
    <row r="1270" ht="18" customHeight="1"/>
    <row r="1271" ht="18" customHeight="1"/>
    <row r="1272" ht="18" customHeight="1"/>
    <row r="1273" ht="18" customHeight="1"/>
    <row r="1274" ht="18" customHeight="1"/>
    <row r="1275" ht="18" customHeight="1"/>
    <row r="1276" ht="18" customHeight="1"/>
    <row r="1277" ht="18" customHeight="1"/>
    <row r="1278" ht="18" customHeight="1"/>
    <row r="1279" ht="18" customHeight="1"/>
    <row r="1280" ht="18" customHeight="1"/>
    <row r="1281" ht="18" customHeight="1"/>
    <row r="1282" ht="18" customHeight="1"/>
    <row r="1283" ht="18" customHeight="1"/>
    <row r="1284" ht="18" customHeight="1"/>
    <row r="1285" ht="18" customHeight="1"/>
    <row r="1286" ht="18" customHeight="1"/>
    <row r="1287" ht="18" customHeight="1"/>
    <row r="1288" ht="18" customHeight="1"/>
    <row r="1289" ht="18" customHeight="1"/>
    <row r="1290" ht="18" customHeight="1"/>
    <row r="1291" ht="18" customHeight="1"/>
    <row r="1292" ht="18" customHeight="1"/>
    <row r="1293" ht="18" customHeight="1"/>
    <row r="1294" ht="18" customHeight="1"/>
    <row r="1295" ht="18" customHeight="1"/>
    <row r="1296" ht="18" customHeight="1"/>
    <row r="1297" ht="18" customHeight="1"/>
    <row r="1298" ht="18" customHeight="1"/>
    <row r="1299" ht="18" customHeight="1"/>
    <row r="1300" ht="18" customHeight="1"/>
    <row r="1301" ht="18" customHeight="1"/>
    <row r="1302" ht="18" customHeight="1"/>
    <row r="1303" ht="18" customHeight="1"/>
    <row r="1304" ht="18" customHeight="1"/>
    <row r="1305" ht="18" customHeight="1"/>
    <row r="1306" ht="18" customHeight="1"/>
    <row r="1307" ht="18" customHeight="1"/>
    <row r="1308" ht="18" customHeight="1"/>
    <row r="1309" ht="18" customHeight="1"/>
    <row r="1310" ht="18" customHeight="1"/>
    <row r="1311" ht="18" customHeight="1"/>
    <row r="1312" ht="18" customHeight="1"/>
    <row r="1313" ht="18" customHeight="1"/>
    <row r="1314" ht="18" customHeight="1"/>
    <row r="1315" ht="18" customHeight="1"/>
    <row r="1316" ht="18" customHeight="1"/>
    <row r="1317" ht="18" customHeight="1"/>
    <row r="1318" ht="18" customHeight="1"/>
    <row r="1319" ht="18" customHeight="1"/>
    <row r="1320" ht="18" customHeight="1"/>
    <row r="1321" ht="18" customHeight="1"/>
    <row r="1322" ht="18" customHeight="1"/>
    <row r="1323" ht="18" customHeight="1"/>
    <row r="1324" ht="18" customHeight="1"/>
    <row r="1325" ht="18" customHeight="1"/>
    <row r="1326" ht="18" customHeight="1"/>
    <row r="1327" ht="18" customHeight="1"/>
    <row r="1328" ht="18" customHeight="1"/>
    <row r="1329" ht="18" customHeight="1"/>
    <row r="1330" ht="18" customHeight="1"/>
    <row r="1331" ht="18" customHeight="1"/>
    <row r="1332" ht="18" customHeight="1"/>
    <row r="1333" ht="18" customHeight="1"/>
    <row r="1334" ht="18" customHeight="1"/>
    <row r="1335" ht="18" customHeight="1"/>
    <row r="1336" ht="18" customHeight="1"/>
    <row r="1337" ht="18" customHeight="1"/>
    <row r="1338" ht="18" customHeight="1"/>
    <row r="1339" ht="18" customHeight="1"/>
    <row r="1340" ht="18" customHeight="1"/>
    <row r="1341" ht="18" customHeight="1"/>
    <row r="1342" ht="18" customHeight="1"/>
    <row r="1343" ht="18" customHeight="1"/>
    <row r="1344" ht="18" customHeight="1"/>
    <row r="1345" ht="18" customHeight="1"/>
    <row r="1346" ht="18" customHeight="1"/>
    <row r="1347" ht="18" customHeight="1"/>
    <row r="1348" ht="18" customHeight="1"/>
    <row r="1349" ht="18" customHeight="1"/>
    <row r="1350" ht="18" customHeight="1"/>
    <row r="1351" ht="18" customHeight="1"/>
    <row r="1352" ht="18" customHeight="1"/>
    <row r="1353" ht="18" customHeight="1"/>
    <row r="1354" ht="18" customHeight="1"/>
    <row r="1355" ht="18" customHeight="1"/>
    <row r="1356" ht="18" customHeight="1"/>
    <row r="1357" ht="18" customHeight="1"/>
    <row r="1358" ht="18" customHeight="1"/>
    <row r="1359" ht="18" customHeight="1"/>
    <row r="1360" ht="18" customHeight="1"/>
    <row r="1361" ht="18" customHeight="1"/>
    <row r="1362" ht="18" customHeight="1"/>
    <row r="1363" ht="18" customHeight="1"/>
    <row r="1364" ht="18" customHeight="1"/>
    <row r="1365" ht="18" customHeight="1"/>
    <row r="1366" ht="18" customHeight="1"/>
    <row r="1367" ht="18" customHeight="1"/>
    <row r="1368" ht="18" customHeight="1"/>
    <row r="1369" ht="18" customHeight="1"/>
    <row r="1370" ht="18" customHeight="1"/>
    <row r="1371" ht="18" customHeight="1"/>
    <row r="1372" ht="18" customHeight="1"/>
    <row r="1373" ht="18" customHeight="1"/>
    <row r="1374" ht="18" customHeight="1"/>
    <row r="1375" ht="18" customHeight="1"/>
    <row r="1376" ht="18" customHeight="1"/>
    <row r="1377" ht="18" customHeight="1"/>
    <row r="1378" ht="18" customHeight="1"/>
    <row r="1379" ht="18" customHeight="1"/>
    <row r="1380" ht="18" customHeight="1"/>
    <row r="1381" ht="18" customHeight="1"/>
    <row r="1382" ht="18" customHeight="1"/>
    <row r="1383" ht="18" customHeight="1"/>
    <row r="1384" ht="18" customHeight="1"/>
    <row r="1385" ht="18" customHeight="1"/>
    <row r="1386" ht="18" customHeight="1"/>
    <row r="1387" ht="18" customHeight="1"/>
    <row r="1388" ht="18" customHeight="1"/>
    <row r="1389" ht="18" customHeight="1"/>
    <row r="1390" ht="18" customHeight="1"/>
    <row r="1391" ht="18" customHeight="1"/>
    <row r="1392" ht="18" customHeight="1"/>
    <row r="1393" ht="18" customHeight="1"/>
    <row r="1394" ht="18" customHeight="1"/>
    <row r="1395" ht="18" customHeight="1"/>
    <row r="1396" ht="18" customHeight="1"/>
    <row r="1397" ht="18" customHeight="1"/>
    <row r="1398" ht="18" customHeight="1"/>
    <row r="1399" ht="18" customHeight="1"/>
    <row r="1400" ht="18" customHeight="1"/>
    <row r="1401" ht="18" customHeight="1"/>
    <row r="1402" ht="18" customHeight="1"/>
    <row r="1403" ht="18" customHeight="1"/>
    <row r="1404" ht="18" customHeight="1"/>
    <row r="1405" ht="18" customHeight="1"/>
    <row r="1406" ht="18" customHeight="1"/>
    <row r="1407" ht="18" customHeight="1"/>
    <row r="1408" ht="18" customHeight="1"/>
    <row r="1409" ht="18" customHeight="1"/>
    <row r="1410" ht="18" customHeight="1"/>
    <row r="1411" ht="18" customHeight="1"/>
    <row r="1412" ht="18" customHeight="1"/>
    <row r="1413" ht="18" customHeight="1"/>
    <row r="1414" ht="18" customHeight="1"/>
    <row r="1415" ht="18" customHeight="1"/>
    <row r="1416" ht="18" customHeight="1"/>
    <row r="1417" ht="18" customHeight="1"/>
    <row r="1418" ht="18" customHeight="1"/>
    <row r="1419" ht="18" customHeight="1"/>
    <row r="1420" ht="18" customHeight="1"/>
    <row r="1421" ht="18" customHeight="1"/>
    <row r="1422" ht="18" customHeight="1"/>
    <row r="1423" ht="18" customHeight="1"/>
    <row r="1424" ht="18" customHeight="1"/>
    <row r="1425" ht="18" customHeight="1"/>
    <row r="1426" ht="18" customHeight="1"/>
    <row r="1427" ht="18" customHeight="1"/>
    <row r="1428" ht="18" customHeight="1"/>
    <row r="1429" ht="18" customHeight="1"/>
    <row r="1430" ht="18" customHeight="1"/>
    <row r="1431" ht="18" customHeight="1"/>
    <row r="1432" ht="18" customHeight="1"/>
    <row r="1433" ht="18" customHeight="1"/>
    <row r="1434" ht="18" customHeight="1"/>
    <row r="1435" ht="18" customHeight="1"/>
    <row r="1436" ht="18" customHeight="1"/>
    <row r="1437" ht="18" customHeight="1"/>
    <row r="1438" ht="18" customHeight="1"/>
    <row r="1439" ht="18" customHeight="1"/>
    <row r="1440" ht="18" customHeight="1"/>
    <row r="1441" ht="18" customHeight="1"/>
    <row r="1442" ht="18" customHeight="1"/>
    <row r="1443" ht="18" customHeight="1"/>
    <row r="1444" ht="18" customHeight="1"/>
    <row r="1445" ht="18" customHeight="1"/>
    <row r="1446" ht="18" customHeight="1"/>
    <row r="1447" ht="18" customHeight="1"/>
    <row r="1448" ht="18" customHeight="1"/>
    <row r="1449" ht="18" customHeight="1"/>
    <row r="1450" ht="18" customHeight="1"/>
    <row r="1451" ht="18" customHeight="1"/>
    <row r="1452" ht="18" customHeight="1"/>
    <row r="1453" ht="18" customHeight="1"/>
    <row r="1454" ht="18" customHeight="1"/>
    <row r="1455" ht="18" customHeight="1"/>
    <row r="1456" ht="18" customHeight="1"/>
    <row r="1457" ht="18" customHeight="1"/>
    <row r="1458" ht="18" customHeight="1"/>
    <row r="1459" ht="18" customHeight="1"/>
    <row r="1460" ht="18" customHeight="1"/>
    <row r="1461" ht="18" customHeight="1"/>
    <row r="1462" ht="18" customHeight="1"/>
    <row r="1463" ht="18" customHeight="1"/>
    <row r="1464" ht="18" customHeight="1"/>
    <row r="1465" ht="18" customHeight="1"/>
    <row r="1466" ht="18" customHeight="1"/>
    <row r="1467" ht="18" customHeight="1"/>
    <row r="1468" ht="18" customHeight="1"/>
    <row r="1469" ht="18" customHeight="1"/>
    <row r="1470" ht="18" customHeight="1"/>
    <row r="1471" ht="18" customHeight="1"/>
    <row r="1472" ht="18" customHeight="1"/>
    <row r="1473" ht="18" customHeight="1"/>
    <row r="1474" ht="18" customHeight="1"/>
    <row r="1475" ht="18" customHeight="1"/>
    <row r="1476" ht="18" customHeight="1"/>
    <row r="1477" ht="18" customHeight="1"/>
    <row r="1478" ht="18" customHeight="1"/>
    <row r="1479" ht="18" customHeight="1"/>
    <row r="1480" ht="18" customHeight="1"/>
    <row r="1481" ht="18" customHeight="1"/>
    <row r="1482" ht="18" customHeight="1"/>
    <row r="1483" ht="18" customHeight="1"/>
    <row r="1484" ht="18" customHeight="1"/>
    <row r="1485" ht="18" customHeight="1"/>
    <row r="1486" ht="18" customHeight="1"/>
    <row r="1487" ht="18" customHeight="1"/>
    <row r="1488" ht="18" customHeight="1"/>
    <row r="1489" ht="18" customHeight="1"/>
    <row r="1490" ht="18" customHeight="1"/>
    <row r="1491" ht="18" customHeight="1"/>
    <row r="1492" ht="18" customHeight="1"/>
    <row r="1493" ht="18" customHeight="1"/>
    <row r="1494" ht="18" customHeight="1"/>
    <row r="1495" ht="18" customHeight="1"/>
    <row r="1496" ht="18" customHeight="1"/>
    <row r="1497" ht="18" customHeight="1"/>
    <row r="1498" ht="18" customHeight="1"/>
    <row r="1499" ht="18" customHeight="1"/>
    <row r="1500" ht="18" customHeight="1"/>
    <row r="1501" ht="18" customHeight="1"/>
    <row r="1502" ht="18" customHeight="1"/>
    <row r="1503" ht="18" customHeight="1"/>
    <row r="1504" ht="18" customHeight="1"/>
    <row r="1505" ht="18" customHeight="1"/>
    <row r="1506" ht="18" customHeight="1"/>
    <row r="1507" ht="18" customHeight="1"/>
    <row r="1508" ht="18" customHeight="1"/>
    <row r="1509" ht="18" customHeight="1"/>
    <row r="1510" ht="18" customHeight="1"/>
    <row r="1511" ht="18" customHeight="1"/>
    <row r="1512" ht="18" customHeight="1"/>
    <row r="1513" ht="18" customHeight="1"/>
    <row r="1514" ht="18" customHeight="1"/>
    <row r="1515" ht="18" customHeight="1"/>
    <row r="1516" ht="18" customHeight="1"/>
    <row r="1517" ht="18" customHeight="1"/>
    <row r="1518" ht="18" customHeight="1"/>
    <row r="1519" ht="18" customHeight="1"/>
    <row r="1520" ht="18" customHeight="1"/>
    <row r="1521" ht="18" customHeight="1"/>
    <row r="1522" ht="18" customHeight="1"/>
    <row r="1523" ht="18" customHeight="1"/>
    <row r="1524" ht="18" customHeight="1"/>
    <row r="1525" ht="18" customHeight="1"/>
    <row r="1526" ht="18" customHeight="1"/>
    <row r="1527" ht="18" customHeight="1"/>
    <row r="1528" ht="18" customHeight="1"/>
    <row r="1529" ht="18" customHeight="1"/>
    <row r="1530" ht="18" customHeight="1"/>
    <row r="1531" ht="18" customHeight="1"/>
    <row r="1532" ht="18" customHeight="1"/>
    <row r="1533" ht="18" customHeight="1"/>
    <row r="1534" ht="18" customHeight="1"/>
    <row r="1535" ht="18" customHeight="1"/>
    <row r="1536" ht="18" customHeight="1"/>
    <row r="1537" ht="18" customHeight="1"/>
    <row r="1538" ht="18" customHeight="1"/>
    <row r="1539" ht="18" customHeight="1"/>
    <row r="1540" ht="18" customHeight="1"/>
    <row r="1541" ht="18" customHeight="1"/>
    <row r="1542" ht="18" customHeight="1"/>
    <row r="1543" ht="18" customHeight="1"/>
    <row r="1544" ht="18" customHeight="1"/>
    <row r="1545" ht="18" customHeight="1"/>
    <row r="1546" ht="18" customHeight="1"/>
    <row r="1547" ht="18" customHeight="1"/>
    <row r="1548" ht="18" customHeight="1"/>
    <row r="1549" ht="18" customHeight="1"/>
    <row r="1550" ht="18" customHeight="1"/>
    <row r="1551" ht="18" customHeight="1"/>
    <row r="1552" ht="18" customHeight="1"/>
    <row r="1553" ht="18" customHeight="1"/>
    <row r="1554" ht="18" customHeight="1"/>
    <row r="1555" ht="18" customHeight="1"/>
    <row r="1556" ht="18" customHeight="1"/>
    <row r="1557" ht="18" customHeight="1"/>
    <row r="1558" ht="18" customHeight="1"/>
    <row r="1559" ht="18" customHeight="1"/>
    <row r="1560" ht="18" customHeight="1"/>
    <row r="1561" ht="18" customHeight="1"/>
    <row r="1562" ht="18" customHeight="1"/>
    <row r="1563" ht="18" customHeight="1"/>
    <row r="1564" ht="18" customHeight="1"/>
    <row r="1565" ht="18" customHeight="1"/>
    <row r="1566" ht="18" customHeight="1"/>
    <row r="1567" ht="18" customHeight="1"/>
    <row r="1568" ht="18" customHeight="1"/>
    <row r="1569" ht="18" customHeight="1"/>
    <row r="1570" ht="18" customHeight="1"/>
    <row r="1571" ht="18" customHeight="1"/>
    <row r="1572" ht="18" customHeight="1"/>
    <row r="1573" ht="18" customHeight="1"/>
    <row r="1574" ht="18" customHeight="1"/>
    <row r="1575" ht="18" customHeight="1"/>
    <row r="1576" ht="18" customHeight="1"/>
    <row r="1577" ht="18" customHeight="1"/>
    <row r="1578" ht="18" customHeight="1"/>
    <row r="1579" ht="18" customHeight="1"/>
    <row r="1580" ht="18" customHeight="1"/>
    <row r="1581" ht="18" customHeight="1"/>
    <row r="1582" ht="18" customHeight="1"/>
    <row r="1583" ht="18" customHeight="1"/>
    <row r="1584" ht="18" customHeight="1"/>
    <row r="1585" ht="18" customHeight="1"/>
    <row r="1586" ht="18" customHeight="1"/>
    <row r="1587" ht="18" customHeight="1"/>
    <row r="1588" ht="18" customHeight="1"/>
    <row r="1589" ht="18" customHeight="1"/>
    <row r="1590" ht="18" customHeight="1"/>
    <row r="1591" ht="18" customHeight="1"/>
    <row r="1592" ht="18" customHeight="1"/>
    <row r="1593" ht="18" customHeight="1"/>
    <row r="1594" ht="18" customHeight="1"/>
    <row r="1595" ht="18" customHeight="1"/>
    <row r="1596" ht="18" customHeight="1"/>
    <row r="1597" ht="18" customHeight="1"/>
    <row r="1598" ht="18" customHeight="1"/>
    <row r="1599" ht="18" customHeight="1"/>
    <row r="1600" ht="18" customHeight="1"/>
    <row r="1601" ht="18" customHeight="1"/>
    <row r="1602" ht="18" customHeight="1"/>
    <row r="1603" ht="18" customHeight="1"/>
    <row r="1604" ht="18" customHeight="1"/>
    <row r="1605" ht="18" customHeight="1"/>
    <row r="1606" ht="18" customHeight="1"/>
    <row r="1607" ht="18" customHeight="1"/>
    <row r="1608" ht="18" customHeight="1"/>
    <row r="1609" ht="18" customHeight="1"/>
    <row r="1610" ht="18" customHeight="1"/>
    <row r="1611" ht="18" customHeight="1"/>
    <row r="1612" ht="18" customHeight="1"/>
    <row r="1613" ht="18" customHeight="1"/>
    <row r="1614" ht="18" customHeight="1"/>
    <row r="1615" ht="18" customHeight="1"/>
    <row r="1616" ht="18" customHeight="1"/>
    <row r="1617" ht="18" customHeight="1"/>
    <row r="1618" ht="18" customHeight="1"/>
    <row r="1619" ht="18" customHeight="1"/>
    <row r="1620" ht="18" customHeight="1"/>
    <row r="1621" ht="18" customHeight="1"/>
    <row r="1622" ht="18" customHeight="1"/>
    <row r="1623" ht="18" customHeight="1"/>
    <row r="1624" ht="18" customHeight="1"/>
    <row r="1625" ht="18" customHeight="1"/>
    <row r="1626" ht="18" customHeight="1"/>
    <row r="1627" ht="18" customHeight="1"/>
    <row r="1628" ht="18" customHeight="1"/>
    <row r="1629" ht="18" customHeight="1"/>
    <row r="1630" ht="18" customHeight="1"/>
    <row r="1631" ht="18" customHeight="1"/>
    <row r="1632" ht="18" customHeight="1"/>
    <row r="1633" ht="18" customHeight="1"/>
    <row r="1634" ht="18" customHeight="1"/>
    <row r="1635" ht="18" customHeight="1"/>
    <row r="1636" ht="18" customHeight="1"/>
    <row r="1637" ht="18" customHeight="1"/>
    <row r="1638" ht="18" customHeight="1"/>
    <row r="1639" ht="18" customHeight="1"/>
    <row r="1640" ht="18" customHeight="1"/>
    <row r="1641" ht="18" customHeight="1"/>
    <row r="1642" ht="18" customHeight="1"/>
    <row r="1643" ht="18" customHeight="1"/>
    <row r="1644" ht="18" customHeight="1"/>
    <row r="1645" ht="18" customHeight="1"/>
    <row r="1646" ht="18" customHeight="1"/>
    <row r="1647" ht="18" customHeight="1"/>
    <row r="1648" ht="18" customHeight="1"/>
    <row r="1649" ht="18" customHeight="1"/>
    <row r="1650" ht="18" customHeight="1"/>
    <row r="1651" ht="18" customHeight="1"/>
    <row r="1652" ht="18" customHeight="1"/>
    <row r="1653" ht="18" customHeight="1"/>
    <row r="1654" ht="18" customHeight="1"/>
    <row r="1655" ht="18" customHeight="1"/>
    <row r="1656" ht="18" customHeight="1"/>
    <row r="1657" ht="18" customHeight="1"/>
    <row r="1658" ht="18" customHeight="1"/>
    <row r="1659" ht="18" customHeight="1"/>
    <row r="1660" ht="18" customHeight="1"/>
    <row r="1661" ht="18" customHeight="1"/>
    <row r="1662" ht="18" customHeight="1"/>
    <row r="1663" ht="18" customHeight="1"/>
    <row r="1664" ht="18" customHeight="1"/>
    <row r="1665" ht="18" customHeight="1"/>
    <row r="1666" ht="18" customHeight="1"/>
    <row r="1667" ht="18" customHeight="1"/>
    <row r="1668" ht="18" customHeight="1"/>
    <row r="1669" ht="18" customHeight="1"/>
    <row r="1670" ht="18" customHeight="1"/>
    <row r="1671" ht="18" customHeight="1"/>
    <row r="1672" ht="18" customHeight="1"/>
    <row r="1673" ht="18" customHeight="1"/>
    <row r="1674" ht="18" customHeight="1"/>
    <row r="1675" ht="18" customHeight="1"/>
    <row r="1676" ht="18" customHeight="1"/>
    <row r="1677" ht="18" customHeight="1"/>
    <row r="1678" ht="18" customHeight="1"/>
    <row r="1679" ht="18" customHeight="1"/>
    <row r="1680" ht="18" customHeight="1"/>
    <row r="1681" ht="18" customHeight="1"/>
    <row r="1682" ht="18" customHeight="1"/>
    <row r="1683" ht="18" customHeight="1"/>
    <row r="1684" ht="18" customHeight="1"/>
    <row r="1685" ht="18" customHeight="1"/>
    <row r="1686" ht="18" customHeight="1"/>
    <row r="1687" ht="18" customHeight="1"/>
    <row r="1688" ht="18" customHeight="1"/>
    <row r="1689" ht="18" customHeight="1"/>
    <row r="1690" ht="18" customHeight="1"/>
    <row r="1691" ht="18" customHeight="1"/>
    <row r="1692" ht="18" customHeight="1"/>
    <row r="1693" ht="18" customHeight="1"/>
    <row r="1694" ht="18" customHeight="1"/>
    <row r="1695" ht="18" customHeight="1"/>
    <row r="1696" ht="18" customHeight="1"/>
    <row r="1697" ht="18" customHeight="1"/>
    <row r="1698" ht="18" customHeight="1"/>
    <row r="1699" ht="18" customHeight="1"/>
    <row r="1700" ht="18" customHeight="1"/>
    <row r="1701" ht="18" customHeight="1"/>
    <row r="1702" ht="18" customHeight="1"/>
    <row r="1703" ht="18" customHeight="1"/>
    <row r="1704" ht="18" customHeight="1"/>
    <row r="1705" ht="18" customHeight="1"/>
    <row r="1706" ht="18" customHeight="1"/>
    <row r="1707" ht="18" customHeight="1"/>
    <row r="1708" ht="18" customHeight="1"/>
    <row r="1709" ht="18" customHeight="1"/>
    <row r="1710" ht="18" customHeight="1"/>
    <row r="1711" ht="18" customHeight="1"/>
    <row r="1712" ht="18" customHeight="1"/>
    <row r="1713" ht="18" customHeight="1"/>
    <row r="1714" ht="18" customHeight="1"/>
    <row r="1715" ht="18" customHeight="1"/>
    <row r="1716" ht="18" customHeight="1"/>
    <row r="1717" ht="18" customHeight="1"/>
    <row r="1718" ht="18" customHeight="1"/>
    <row r="1719" ht="18" customHeight="1"/>
    <row r="1720" ht="18" customHeight="1"/>
    <row r="1721" ht="18" customHeight="1"/>
    <row r="1722" ht="18" customHeight="1"/>
    <row r="1723" ht="18" customHeight="1"/>
    <row r="1724" ht="18" customHeight="1"/>
    <row r="1725" ht="18" customHeight="1"/>
    <row r="1726" ht="18" customHeight="1"/>
    <row r="1727" ht="18" customHeight="1"/>
    <row r="1728" ht="18" customHeight="1"/>
    <row r="1729" ht="18" customHeight="1"/>
    <row r="1730" ht="18" customHeight="1"/>
    <row r="1731" ht="18" customHeight="1"/>
    <row r="1732" ht="18" customHeight="1"/>
    <row r="1733" ht="18" customHeight="1"/>
    <row r="1734" ht="18" customHeight="1"/>
    <row r="1735" ht="18" customHeight="1"/>
    <row r="1736" ht="18" customHeight="1"/>
    <row r="1737" ht="18" customHeight="1"/>
    <row r="1738" ht="18" customHeight="1"/>
    <row r="1739" ht="18" customHeight="1"/>
    <row r="1740" ht="18" customHeight="1"/>
    <row r="1741" ht="18" customHeight="1"/>
    <row r="1742" ht="18" customHeight="1"/>
    <row r="1743" ht="18" customHeight="1"/>
    <row r="1744" ht="18" customHeight="1"/>
    <row r="1745" ht="18" customHeight="1"/>
    <row r="1746" ht="18" customHeight="1"/>
    <row r="1747" ht="18" customHeight="1"/>
    <row r="1748" ht="18" customHeight="1"/>
    <row r="1749" ht="18" customHeight="1"/>
    <row r="1750" ht="18" customHeight="1"/>
    <row r="1751" ht="18" customHeight="1"/>
    <row r="1752" ht="18" customHeight="1"/>
    <row r="1753" ht="18" customHeight="1"/>
    <row r="1754" ht="18" customHeight="1"/>
    <row r="1755" ht="18" customHeight="1"/>
    <row r="1756" ht="18" customHeight="1"/>
    <row r="1757" ht="18" customHeight="1"/>
    <row r="1758" ht="18" customHeight="1"/>
    <row r="1759" ht="18" customHeight="1"/>
    <row r="1760" ht="18" customHeight="1"/>
    <row r="1761" ht="18" customHeight="1"/>
    <row r="1762" ht="18" customHeight="1"/>
    <row r="1763" ht="18" customHeight="1"/>
    <row r="1764" ht="18" customHeight="1"/>
    <row r="1765" ht="18" customHeight="1"/>
    <row r="1766" ht="18" customHeight="1"/>
    <row r="1767" ht="18" customHeight="1"/>
    <row r="1768" ht="18" customHeight="1"/>
    <row r="1769" ht="18" customHeight="1"/>
    <row r="1770" ht="18" customHeight="1"/>
    <row r="1771" ht="18" customHeight="1"/>
    <row r="1772" ht="18" customHeight="1"/>
    <row r="1773" ht="18" customHeight="1"/>
    <row r="1774" ht="18" customHeight="1"/>
    <row r="1775" ht="18" customHeight="1"/>
    <row r="1776" ht="18" customHeight="1"/>
    <row r="1777" ht="18" customHeight="1"/>
    <row r="1778" ht="18" customHeight="1"/>
    <row r="1779" ht="18" customHeight="1"/>
    <row r="1780" ht="18" customHeight="1"/>
    <row r="1781" ht="18" customHeight="1"/>
    <row r="1782" ht="18" customHeight="1"/>
    <row r="1783" ht="18" customHeight="1"/>
    <row r="1784" ht="18" customHeight="1"/>
    <row r="1785" ht="18" customHeight="1"/>
    <row r="1786" ht="18" customHeight="1"/>
    <row r="1787" ht="18" customHeight="1"/>
    <row r="1788" ht="18" customHeight="1"/>
    <row r="1789" ht="18" customHeight="1"/>
    <row r="1790" ht="18" customHeight="1"/>
    <row r="1791" ht="18" customHeight="1"/>
    <row r="1792" ht="18" customHeight="1"/>
    <row r="1793" ht="18" customHeight="1"/>
    <row r="1794" ht="18" customHeight="1"/>
    <row r="1795" ht="18" customHeight="1"/>
    <row r="1796" ht="18" customHeight="1"/>
    <row r="1797" ht="18" customHeight="1"/>
    <row r="1798" ht="18" customHeight="1"/>
    <row r="1799" ht="18" customHeight="1"/>
    <row r="1800" ht="18" customHeight="1"/>
    <row r="1801" ht="18" customHeight="1"/>
    <row r="1802" ht="18" customHeight="1"/>
    <row r="1803" ht="18" customHeight="1"/>
    <row r="1804" ht="18" customHeight="1"/>
    <row r="1805" ht="18" customHeight="1"/>
    <row r="1806" ht="18" customHeight="1"/>
    <row r="1807" ht="18" customHeight="1"/>
    <row r="1808" ht="18" customHeight="1"/>
    <row r="1809" ht="18" customHeight="1"/>
    <row r="1810" ht="18" customHeight="1"/>
    <row r="1811" ht="18" customHeight="1"/>
    <row r="1812" ht="18" customHeight="1"/>
    <row r="1813" ht="18" customHeight="1"/>
    <row r="1814" ht="18" customHeight="1"/>
    <row r="1815" ht="18" customHeight="1"/>
    <row r="1816" ht="18" customHeight="1"/>
    <row r="1817" ht="18" customHeight="1"/>
    <row r="1818" ht="18" customHeight="1"/>
    <row r="1819" ht="18" customHeight="1"/>
    <row r="1820" ht="18" customHeight="1"/>
    <row r="1821" ht="18" customHeight="1"/>
    <row r="1822" ht="18" customHeight="1"/>
    <row r="1823" ht="18" customHeight="1"/>
    <row r="1824" ht="18" customHeight="1"/>
    <row r="1825" ht="18" customHeight="1"/>
    <row r="1826" ht="18" customHeight="1"/>
    <row r="1827" ht="18" customHeight="1"/>
    <row r="1828" ht="18" customHeight="1"/>
    <row r="1829" ht="18" customHeight="1"/>
    <row r="1830" ht="18" customHeight="1"/>
    <row r="1831" ht="18" customHeight="1"/>
    <row r="1832" ht="18" customHeight="1"/>
    <row r="1833" ht="18" customHeight="1"/>
    <row r="1834" ht="18" customHeight="1"/>
    <row r="1835" ht="18" customHeight="1"/>
    <row r="1836" ht="18" customHeight="1"/>
    <row r="1837" ht="18" customHeight="1"/>
    <row r="1838" ht="18" customHeight="1"/>
    <row r="1839" ht="18" customHeight="1"/>
    <row r="1840" ht="18" customHeight="1"/>
    <row r="1841" ht="18" customHeight="1"/>
    <row r="1842" ht="18" customHeight="1"/>
    <row r="1843" ht="18" customHeight="1"/>
    <row r="1844" ht="18" customHeight="1"/>
    <row r="1845" ht="18" customHeight="1"/>
  </sheetData>
  <sheetProtection sheet="1" objects="1" scenarios="1"/>
  <mergeCells count="47">
    <mergeCell ref="B3:T3"/>
    <mergeCell ref="S5:T5"/>
    <mergeCell ref="B7:B8"/>
    <mergeCell ref="C7:E8"/>
    <mergeCell ref="F7:F8"/>
    <mergeCell ref="G7:G8"/>
    <mergeCell ref="H7:H8"/>
    <mergeCell ref="I7:I8"/>
    <mergeCell ref="J7:L7"/>
    <mergeCell ref="M7:M8"/>
    <mergeCell ref="C19:E19"/>
    <mergeCell ref="N7:N8"/>
    <mergeCell ref="R7:R8"/>
    <mergeCell ref="S7:S8"/>
    <mergeCell ref="T7:T8"/>
    <mergeCell ref="C9:E9"/>
    <mergeCell ref="R9:R39"/>
    <mergeCell ref="C10:E10"/>
    <mergeCell ref="C11:E11"/>
    <mergeCell ref="C12:E12"/>
    <mergeCell ref="C13:E13"/>
    <mergeCell ref="C14:E14"/>
    <mergeCell ref="C15:E15"/>
    <mergeCell ref="C16:E16"/>
    <mergeCell ref="C17:E17"/>
    <mergeCell ref="C18:E18"/>
    <mergeCell ref="C31:E31"/>
    <mergeCell ref="C20:E20"/>
    <mergeCell ref="C21:E21"/>
    <mergeCell ref="C22:E22"/>
    <mergeCell ref="C23:E23"/>
    <mergeCell ref="C24:E24"/>
    <mergeCell ref="C25:E25"/>
    <mergeCell ref="C26:E26"/>
    <mergeCell ref="C27:E27"/>
    <mergeCell ref="C28:E28"/>
    <mergeCell ref="C29:E29"/>
    <mergeCell ref="C30:E30"/>
    <mergeCell ref="C38:E38"/>
    <mergeCell ref="C39:E39"/>
    <mergeCell ref="B40:G40"/>
    <mergeCell ref="C32:E32"/>
    <mergeCell ref="C33:E33"/>
    <mergeCell ref="C34:E34"/>
    <mergeCell ref="C35:E35"/>
    <mergeCell ref="C36:E36"/>
    <mergeCell ref="C37:E37"/>
  </mergeCells>
  <phoneticPr fontId="6"/>
  <dataValidations count="3">
    <dataValidation type="list" allowBlank="1" showInputMessage="1" showErrorMessage="1" sqref="M10:M39" xr:uid="{7291EC08-BD09-4486-9F8D-5D458C07F379}">
      <formula1>"1,2,3,4,5,6,7,8,9,10,11,12"</formula1>
    </dataValidation>
    <dataValidation type="list" allowBlank="1" showInputMessage="1" showErrorMessage="1" sqref="F10:F39" xr:uid="{4CE1E930-8EB6-4961-87B3-31A8F058A79A}">
      <formula1>"放課後児童支援員,補助員,育成支援の周辺業務を行う職員,その他"</formula1>
    </dataValidation>
    <dataValidation type="list" allowBlank="1" showInputMessage="1" showErrorMessage="1" sqref="G10:G39" xr:uid="{22C44C4B-CF86-4F15-8D5F-F250F1F04AB8}">
      <formula1>"常勤職員,非常勤職員"</formula1>
    </dataValidation>
  </dataValidations>
  <printOptions horizontalCentered="1"/>
  <pageMargins left="0.23622047244094491" right="0.23622047244094491" top="0.55118110236220474" bottom="0.55118110236220474" header="0.31496062992125984" footer="0.31496062992125984"/>
  <pageSetup paperSize="9" scale="56"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17"/>
  <dimension ref="B1:C651"/>
  <sheetViews>
    <sheetView zoomScaleNormal="100" workbookViewId="0">
      <selection activeCell="B6" sqref="B6"/>
    </sheetView>
  </sheetViews>
  <sheetFormatPr defaultColWidth="9.09765625" defaultRowHeight="13"/>
  <cols>
    <col min="1" max="1" width="3" style="147" customWidth="1"/>
    <col min="2" max="2" width="29.3984375" style="149" customWidth="1"/>
    <col min="3" max="3" width="67.59765625" style="149" customWidth="1"/>
    <col min="4" max="171" width="3" style="147" customWidth="1"/>
    <col min="172" max="16384" width="9.09765625" style="147"/>
  </cols>
  <sheetData>
    <row r="1" spans="2:3" ht="18" customHeight="1">
      <c r="B1" s="148" t="s">
        <v>109</v>
      </c>
    </row>
    <row r="2" spans="2:3" ht="18" customHeight="1"/>
    <row r="3" spans="2:3" ht="18" customHeight="1"/>
    <row r="4" spans="2:3" ht="30" customHeight="1">
      <c r="B4" s="150" t="s">
        <v>110</v>
      </c>
      <c r="C4" s="151" t="s">
        <v>111</v>
      </c>
    </row>
    <row r="5" spans="2:3" ht="30" customHeight="1">
      <c r="B5" s="150" t="s">
        <v>112</v>
      </c>
      <c r="C5" s="151" t="s">
        <v>113</v>
      </c>
    </row>
    <row r="6" spans="2:3" ht="52">
      <c r="B6" s="150" t="s">
        <v>114</v>
      </c>
      <c r="C6" s="151" t="s">
        <v>115</v>
      </c>
    </row>
    <row r="7" spans="2:3" ht="65">
      <c r="B7" s="150" t="s">
        <v>116</v>
      </c>
      <c r="C7" s="151" t="s">
        <v>117</v>
      </c>
    </row>
    <row r="8" spans="2:3" ht="52">
      <c r="B8" s="150" t="s">
        <v>118</v>
      </c>
      <c r="C8" s="151" t="s">
        <v>119</v>
      </c>
    </row>
    <row r="9" spans="2:3" ht="30" customHeight="1">
      <c r="B9" s="150" t="s">
        <v>120</v>
      </c>
      <c r="C9" s="151" t="s">
        <v>121</v>
      </c>
    </row>
    <row r="10" spans="2:3" ht="65">
      <c r="B10" s="150" t="s">
        <v>122</v>
      </c>
      <c r="C10" s="151" t="s">
        <v>123</v>
      </c>
    </row>
    <row r="11" spans="2:3" ht="39">
      <c r="B11" s="150" t="s">
        <v>124</v>
      </c>
      <c r="C11" s="151" t="s">
        <v>125</v>
      </c>
    </row>
    <row r="12" spans="2:3" ht="104">
      <c r="B12" s="150" t="s">
        <v>126</v>
      </c>
      <c r="C12" s="151" t="s">
        <v>127</v>
      </c>
    </row>
    <row r="13" spans="2:3" ht="78">
      <c r="B13" s="150" t="s">
        <v>128</v>
      </c>
      <c r="C13" s="151" t="s">
        <v>129</v>
      </c>
    </row>
    <row r="14" spans="2:3" ht="78">
      <c r="B14" s="150" t="s">
        <v>130</v>
      </c>
      <c r="C14" s="151" t="s">
        <v>131</v>
      </c>
    </row>
    <row r="15" spans="2:3" ht="39">
      <c r="B15" s="150" t="s">
        <v>132</v>
      </c>
      <c r="C15" s="151" t="s">
        <v>133</v>
      </c>
    </row>
    <row r="16" spans="2:3" ht="30" customHeight="1"/>
    <row r="17" ht="30" customHeight="1"/>
    <row r="18" ht="30" customHeight="1"/>
    <row r="19" ht="30" customHeight="1"/>
    <row r="20" ht="30" customHeight="1"/>
    <row r="21" ht="30" customHeight="1"/>
    <row r="22" ht="30" customHeight="1"/>
    <row r="23" ht="30" customHeight="1"/>
    <row r="24" ht="30" customHeight="1"/>
    <row r="25" ht="30" customHeight="1"/>
    <row r="26" ht="30" customHeight="1"/>
    <row r="27" ht="30" customHeight="1"/>
    <row r="28" ht="30" customHeight="1"/>
    <row r="29" ht="30" customHeight="1"/>
    <row r="30" ht="30" customHeight="1"/>
    <row r="31" ht="30" customHeight="1"/>
    <row r="32"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sheetData>
  <sheetProtection sheet="1" objects="1" scenarios="1"/>
  <phoneticPr fontId="6"/>
  <pageMargins left="0.25"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theme="3" tint="0.39997558519241921"/>
    <pageSetUpPr fitToPage="1"/>
  </sheetPr>
  <dimension ref="A1:G46"/>
  <sheetViews>
    <sheetView view="pageLayout" topLeftCell="A15" zoomScale="85" zoomScaleNormal="100" zoomScaleSheetLayoutView="85" zoomScalePageLayoutView="85" workbookViewId="0">
      <selection activeCell="G16" sqref="G16"/>
    </sheetView>
  </sheetViews>
  <sheetFormatPr defaultColWidth="9.09765625" defaultRowHeight="32.4" customHeight="1"/>
  <cols>
    <col min="1" max="1" width="21.09765625" style="83" customWidth="1"/>
    <col min="2" max="2" width="24.296875" style="83" customWidth="1"/>
    <col min="3" max="3" width="17.09765625" style="91" customWidth="1"/>
    <col min="4" max="4" width="44.3984375" style="84" customWidth="1"/>
    <col min="5" max="16384" width="9.09765625" style="83"/>
  </cols>
  <sheetData>
    <row r="1" spans="1:7" ht="17.399999999999999" customHeight="1">
      <c r="A1" s="328" t="str">
        <f>"練馬区ねりっこクラブ運営業務委託（令和 " &amp;A5 &amp;" 年度～令和 " &amp;A37  &amp;" 年度）"</f>
        <v>練馬区ねりっこクラブ運営業務委託（令和 8 年度～令和 12 年度）</v>
      </c>
      <c r="B1" s="328"/>
      <c r="C1" s="328"/>
      <c r="D1" s="328"/>
      <c r="E1" s="328"/>
      <c r="F1" s="328"/>
      <c r="G1" s="328"/>
    </row>
    <row r="2" spans="1:7" ht="17.399999999999999" customHeight="1">
      <c r="A2" s="329" t="str">
        <f>"予算執行見積書　統括表（ "&amp;設定シート!B3&amp;" 名受入）"</f>
        <v>予算執行見積書　統括表（ 180 名受入）</v>
      </c>
      <c r="B2" s="329"/>
      <c r="C2" s="329"/>
      <c r="D2" s="329"/>
      <c r="E2" s="329"/>
      <c r="F2" s="329"/>
      <c r="G2" s="329"/>
    </row>
    <row r="3" spans="1:7" ht="17.399999999999999" customHeight="1" thickBot="1">
      <c r="A3" s="94" t="s">
        <v>85</v>
      </c>
      <c r="B3" s="94"/>
    </row>
    <row r="4" spans="1:7" ht="28" customHeight="1" thickBot="1">
      <c r="A4" s="344"/>
      <c r="B4" s="345"/>
      <c r="C4" s="346"/>
      <c r="D4" s="85" t="str">
        <f>"学童クラブ（ "&amp;設定シート!B3&amp;" 名）"</f>
        <v>学童クラブ（ 180 名）</v>
      </c>
    </row>
    <row r="5" spans="1:7" ht="28" customHeight="1" thickBot="1">
      <c r="A5" s="355">
        <f>設定シート!B5</f>
        <v>8</v>
      </c>
      <c r="B5" s="347" t="s">
        <v>80</v>
      </c>
      <c r="C5" s="348"/>
      <c r="D5" s="87">
        <f>SUM(D6:D12)</f>
        <v>0</v>
      </c>
    </row>
    <row r="6" spans="1:7" ht="28" customHeight="1" thickTop="1">
      <c r="A6" s="356"/>
      <c r="B6" s="358" t="s">
        <v>146</v>
      </c>
      <c r="C6" s="359"/>
      <c r="D6" s="159">
        <f>'R8ひろば'!C5</f>
        <v>0</v>
      </c>
    </row>
    <row r="7" spans="1:7" ht="28" customHeight="1">
      <c r="A7" s="356"/>
      <c r="B7" s="351" t="s">
        <v>100</v>
      </c>
      <c r="C7" s="134" t="s">
        <v>95</v>
      </c>
      <c r="D7" s="135">
        <f>'R8ひろば'!E6</f>
        <v>0</v>
      </c>
    </row>
    <row r="8" spans="1:7" ht="28" customHeight="1">
      <c r="A8" s="356"/>
      <c r="B8" s="352"/>
      <c r="C8" s="134" t="s">
        <v>96</v>
      </c>
      <c r="D8" s="135">
        <f>'R8ひろば'!C30</f>
        <v>0</v>
      </c>
    </row>
    <row r="9" spans="1:7" ht="28" customHeight="1">
      <c r="A9" s="356"/>
      <c r="B9" s="353"/>
      <c r="C9" s="160" t="s">
        <v>105</v>
      </c>
      <c r="D9" s="135">
        <f>'R8ひろば'!D29</f>
        <v>0</v>
      </c>
    </row>
    <row r="10" spans="1:7" ht="28" customHeight="1">
      <c r="A10" s="356"/>
      <c r="B10" s="351" t="s">
        <v>97</v>
      </c>
      <c r="C10" s="134" t="s">
        <v>98</v>
      </c>
      <c r="D10" s="135">
        <f>'R8学童'!J5</f>
        <v>0</v>
      </c>
    </row>
    <row r="11" spans="1:7" ht="28" customHeight="1">
      <c r="A11" s="356"/>
      <c r="B11" s="352"/>
      <c r="C11" s="134" t="s">
        <v>99</v>
      </c>
      <c r="D11" s="135">
        <f>'R8学童'!J46</f>
        <v>0</v>
      </c>
    </row>
    <row r="12" spans="1:7" ht="28" customHeight="1" thickBot="1">
      <c r="A12" s="357"/>
      <c r="B12" s="354"/>
      <c r="C12" s="161" t="s">
        <v>105</v>
      </c>
      <c r="D12" s="135">
        <f>'R8学童'!C45</f>
        <v>0</v>
      </c>
    </row>
    <row r="13" spans="1:7" ht="28" customHeight="1" thickBot="1">
      <c r="A13" s="368">
        <f>A5+1</f>
        <v>9</v>
      </c>
      <c r="B13" s="349" t="s">
        <v>80</v>
      </c>
      <c r="C13" s="350"/>
      <c r="D13" s="88">
        <f>SUM(D14:D20)</f>
        <v>0</v>
      </c>
    </row>
    <row r="14" spans="1:7" ht="28" customHeight="1" thickTop="1">
      <c r="A14" s="369"/>
      <c r="B14" s="366" t="s">
        <v>146</v>
      </c>
      <c r="C14" s="367"/>
      <c r="D14" s="174">
        <f>'R9ひろば'!C5</f>
        <v>0</v>
      </c>
    </row>
    <row r="15" spans="1:7" ht="28" customHeight="1">
      <c r="A15" s="369"/>
      <c r="B15" s="339" t="s">
        <v>100</v>
      </c>
      <c r="C15" s="175" t="s">
        <v>95</v>
      </c>
      <c r="D15" s="176">
        <f>'R9ひろば'!E6</f>
        <v>0</v>
      </c>
    </row>
    <row r="16" spans="1:7" ht="28" customHeight="1">
      <c r="A16" s="369"/>
      <c r="B16" s="340"/>
      <c r="C16" s="175" t="s">
        <v>96</v>
      </c>
      <c r="D16" s="176">
        <f>'R9ひろば'!C30</f>
        <v>0</v>
      </c>
    </row>
    <row r="17" spans="1:4" ht="28" customHeight="1">
      <c r="A17" s="369"/>
      <c r="B17" s="360"/>
      <c r="C17" s="177" t="s">
        <v>105</v>
      </c>
      <c r="D17" s="176">
        <f>'R9ひろば'!D29</f>
        <v>0</v>
      </c>
    </row>
    <row r="18" spans="1:4" ht="28" customHeight="1">
      <c r="A18" s="369"/>
      <c r="B18" s="339" t="s">
        <v>97</v>
      </c>
      <c r="C18" s="175" t="s">
        <v>98</v>
      </c>
      <c r="D18" s="176">
        <f>'R9学童'!J5</f>
        <v>0</v>
      </c>
    </row>
    <row r="19" spans="1:4" ht="28" customHeight="1">
      <c r="A19" s="369"/>
      <c r="B19" s="340"/>
      <c r="C19" s="175" t="s">
        <v>99</v>
      </c>
      <c r="D19" s="176">
        <f>'R9学童'!J46</f>
        <v>0</v>
      </c>
    </row>
    <row r="20" spans="1:4" ht="28" customHeight="1" thickBot="1">
      <c r="A20" s="370"/>
      <c r="B20" s="341"/>
      <c r="C20" s="178" t="s">
        <v>105</v>
      </c>
      <c r="D20" s="176">
        <f>'R9学童'!C45</f>
        <v>0</v>
      </c>
    </row>
    <row r="21" spans="1:4" ht="28" customHeight="1" thickBot="1">
      <c r="A21" s="334">
        <f>A13+1</f>
        <v>10</v>
      </c>
      <c r="B21" s="342" t="s">
        <v>80</v>
      </c>
      <c r="C21" s="343"/>
      <c r="D21" s="89">
        <f>SUM(D22:D28)</f>
        <v>0</v>
      </c>
    </row>
    <row r="22" spans="1:4" ht="28" customHeight="1" thickTop="1">
      <c r="A22" s="335"/>
      <c r="B22" s="337" t="s">
        <v>146</v>
      </c>
      <c r="C22" s="338"/>
      <c r="D22" s="162">
        <f>'R10ひろば'!C5</f>
        <v>0</v>
      </c>
    </row>
    <row r="23" spans="1:4" ht="28" customHeight="1">
      <c r="A23" s="335"/>
      <c r="B23" s="330" t="s">
        <v>100</v>
      </c>
      <c r="C23" s="136" t="s">
        <v>95</v>
      </c>
      <c r="D23" s="137">
        <f>'R10ひろば'!E6</f>
        <v>0</v>
      </c>
    </row>
    <row r="24" spans="1:4" ht="28" customHeight="1">
      <c r="A24" s="335"/>
      <c r="B24" s="331"/>
      <c r="C24" s="136" t="s">
        <v>96</v>
      </c>
      <c r="D24" s="137">
        <f>'R10ひろば'!C30</f>
        <v>0</v>
      </c>
    </row>
    <row r="25" spans="1:4" ht="28" customHeight="1">
      <c r="A25" s="335"/>
      <c r="B25" s="332"/>
      <c r="C25" s="164" t="s">
        <v>105</v>
      </c>
      <c r="D25" s="137">
        <f>'R10ひろば'!D29</f>
        <v>0</v>
      </c>
    </row>
    <row r="26" spans="1:4" ht="28" customHeight="1">
      <c r="A26" s="335"/>
      <c r="B26" s="330" t="s">
        <v>97</v>
      </c>
      <c r="C26" s="163" t="s">
        <v>98</v>
      </c>
      <c r="D26" s="137">
        <f>'R10学童'!J5</f>
        <v>0</v>
      </c>
    </row>
    <row r="27" spans="1:4" ht="28" customHeight="1">
      <c r="A27" s="335"/>
      <c r="B27" s="331"/>
      <c r="C27" s="163" t="s">
        <v>99</v>
      </c>
      <c r="D27" s="137">
        <f>'R10学童'!J46</f>
        <v>0</v>
      </c>
    </row>
    <row r="28" spans="1:4" ht="28" customHeight="1" thickBot="1">
      <c r="A28" s="336"/>
      <c r="B28" s="333"/>
      <c r="C28" s="165" t="s">
        <v>105</v>
      </c>
      <c r="D28" s="137">
        <f>'R10学童'!C45</f>
        <v>0</v>
      </c>
    </row>
    <row r="29" spans="1:4" ht="28" customHeight="1" thickBot="1">
      <c r="A29" s="375">
        <f>A21+1</f>
        <v>11</v>
      </c>
      <c r="B29" s="380" t="s">
        <v>80</v>
      </c>
      <c r="C29" s="381"/>
      <c r="D29" s="90">
        <f>SUM(D30:D36)</f>
        <v>0</v>
      </c>
    </row>
    <row r="30" spans="1:4" ht="28" customHeight="1" thickTop="1">
      <c r="A30" s="376"/>
      <c r="B30" s="378" t="s">
        <v>146</v>
      </c>
      <c r="C30" s="379"/>
      <c r="D30" s="182">
        <f>'R11ひろば'!C5</f>
        <v>0</v>
      </c>
    </row>
    <row r="31" spans="1:4" ht="28" customHeight="1">
      <c r="A31" s="376"/>
      <c r="B31" s="371" t="s">
        <v>100</v>
      </c>
      <c r="C31" s="138" t="s">
        <v>95</v>
      </c>
      <c r="D31" s="139">
        <f>'R11ひろば'!E6</f>
        <v>0</v>
      </c>
    </row>
    <row r="32" spans="1:4" ht="28" customHeight="1">
      <c r="A32" s="376"/>
      <c r="B32" s="372"/>
      <c r="C32" s="138" t="s">
        <v>96</v>
      </c>
      <c r="D32" s="139">
        <f>'R11ひろば'!C30</f>
        <v>0</v>
      </c>
    </row>
    <row r="33" spans="1:4" ht="28" customHeight="1">
      <c r="A33" s="376"/>
      <c r="B33" s="373"/>
      <c r="C33" s="166" t="s">
        <v>105</v>
      </c>
      <c r="D33" s="139">
        <f>'R11ひろば'!D29</f>
        <v>0</v>
      </c>
    </row>
    <row r="34" spans="1:4" ht="28" customHeight="1">
      <c r="A34" s="376"/>
      <c r="B34" s="371" t="s">
        <v>97</v>
      </c>
      <c r="C34" s="138" t="s">
        <v>98</v>
      </c>
      <c r="D34" s="139">
        <f>'R11学童'!J5</f>
        <v>0</v>
      </c>
    </row>
    <row r="35" spans="1:4" ht="28" customHeight="1">
      <c r="A35" s="376"/>
      <c r="B35" s="372"/>
      <c r="C35" s="138" t="s">
        <v>99</v>
      </c>
      <c r="D35" s="139">
        <f>'R11学童'!J46</f>
        <v>0</v>
      </c>
    </row>
    <row r="36" spans="1:4" ht="28" customHeight="1" thickBot="1">
      <c r="A36" s="377"/>
      <c r="B36" s="374"/>
      <c r="C36" s="167" t="s">
        <v>105</v>
      </c>
      <c r="D36" s="139">
        <f>'R11学童'!C45</f>
        <v>0</v>
      </c>
    </row>
    <row r="37" spans="1:4" ht="28" customHeight="1" thickBot="1">
      <c r="A37" s="382">
        <f>A29+1</f>
        <v>12</v>
      </c>
      <c r="B37" s="364" t="s">
        <v>80</v>
      </c>
      <c r="C37" s="365"/>
      <c r="D37" s="86">
        <f>SUM(D38:D44)</f>
        <v>0</v>
      </c>
    </row>
    <row r="38" spans="1:4" ht="28" customHeight="1" thickTop="1">
      <c r="A38" s="383"/>
      <c r="B38" s="389" t="s">
        <v>146</v>
      </c>
      <c r="C38" s="390"/>
      <c r="D38" s="156">
        <f>'R12ひろば'!C5</f>
        <v>0</v>
      </c>
    </row>
    <row r="39" spans="1:4" ht="28" customHeight="1">
      <c r="A39" s="383"/>
      <c r="B39" s="385" t="s">
        <v>100</v>
      </c>
      <c r="C39" s="92" t="s">
        <v>95</v>
      </c>
      <c r="D39" s="133">
        <f>'R12ひろば'!E6</f>
        <v>0</v>
      </c>
    </row>
    <row r="40" spans="1:4" ht="28" customHeight="1">
      <c r="A40" s="383"/>
      <c r="B40" s="386"/>
      <c r="C40" s="146" t="s">
        <v>96</v>
      </c>
      <c r="D40" s="133">
        <f>'R12ひろば'!C30</f>
        <v>0</v>
      </c>
    </row>
    <row r="41" spans="1:4" ht="28" customHeight="1">
      <c r="A41" s="383"/>
      <c r="B41" s="387"/>
      <c r="C41" s="157" t="s">
        <v>105</v>
      </c>
      <c r="D41" s="133">
        <f>'R12ひろば'!D29</f>
        <v>0</v>
      </c>
    </row>
    <row r="42" spans="1:4" ht="28" customHeight="1">
      <c r="A42" s="383"/>
      <c r="B42" s="385" t="s">
        <v>97</v>
      </c>
      <c r="C42" s="132" t="s">
        <v>98</v>
      </c>
      <c r="D42" s="133">
        <f>'R12学童'!J5</f>
        <v>0</v>
      </c>
    </row>
    <row r="43" spans="1:4" ht="28" customHeight="1">
      <c r="A43" s="383"/>
      <c r="B43" s="386"/>
      <c r="C43" s="132" t="s">
        <v>99</v>
      </c>
      <c r="D43" s="133">
        <f>'R12学童'!J46</f>
        <v>0</v>
      </c>
    </row>
    <row r="44" spans="1:4" ht="28" customHeight="1" thickBot="1">
      <c r="A44" s="384"/>
      <c r="B44" s="388"/>
      <c r="C44" s="158" t="s">
        <v>105</v>
      </c>
      <c r="D44" s="133">
        <f>'R12学童'!C45</f>
        <v>0</v>
      </c>
    </row>
    <row r="45" spans="1:4" ht="27.9" customHeight="1" thickBot="1">
      <c r="A45" s="361" t="s">
        <v>93</v>
      </c>
      <c r="B45" s="362"/>
      <c r="C45" s="363"/>
      <c r="D45" s="126">
        <f>D37+D5+D13+D21+D29</f>
        <v>0</v>
      </c>
    </row>
    <row r="46" spans="1:4" ht="32.4" customHeight="1" thickBot="1">
      <c r="A46" s="361" t="s">
        <v>103</v>
      </c>
      <c r="B46" s="362"/>
      <c r="C46" s="363"/>
      <c r="D46" s="126">
        <f>ROUND(D45/5,0)</f>
        <v>0</v>
      </c>
    </row>
  </sheetData>
  <sheetProtection sheet="1" objects="1" scenarios="1"/>
  <mergeCells count="30">
    <mergeCell ref="A46:C46"/>
    <mergeCell ref="A45:C45"/>
    <mergeCell ref="B37:C37"/>
    <mergeCell ref="B14:C14"/>
    <mergeCell ref="A13:A20"/>
    <mergeCell ref="B31:B33"/>
    <mergeCell ref="B34:B36"/>
    <mergeCell ref="A29:A36"/>
    <mergeCell ref="B30:C30"/>
    <mergeCell ref="B29:C29"/>
    <mergeCell ref="A37:A44"/>
    <mergeCell ref="B39:B41"/>
    <mergeCell ref="B42:B44"/>
    <mergeCell ref="B38:C38"/>
    <mergeCell ref="A1:G1"/>
    <mergeCell ref="A2:G2"/>
    <mergeCell ref="B23:B25"/>
    <mergeCell ref="B26:B28"/>
    <mergeCell ref="A21:A28"/>
    <mergeCell ref="B22:C22"/>
    <mergeCell ref="B18:B20"/>
    <mergeCell ref="B21:C21"/>
    <mergeCell ref="A4:C4"/>
    <mergeCell ref="B5:C5"/>
    <mergeCell ref="B13:C13"/>
    <mergeCell ref="B7:B9"/>
    <mergeCell ref="B10:B12"/>
    <mergeCell ref="A5:A12"/>
    <mergeCell ref="B6:C6"/>
    <mergeCell ref="B15:B17"/>
  </mergeCells>
  <phoneticPr fontId="6"/>
  <printOptions horizontalCentered="1" verticalCentered="1"/>
  <pageMargins left="0.70866141732283472" right="0.70866141732283472" top="0.74803149606299213" bottom="0.74803149606299213" header="0.31496062992125984" footer="0.31496062992125984"/>
  <pageSetup paperSize="9" scale="62" orientation="portrait" r:id="rId1"/>
  <headerFooter>
    <oddHeader>&amp;L（提出書類　応募書類Ⅱ№７）&amp;C&amp;14
&amp;R&amp;"ＭＳ Ｐゴシック,標準"&amp;11（様式６）</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theme="3" tint="0.39997558519241921"/>
    <pageSetUpPr fitToPage="1"/>
  </sheetPr>
  <dimension ref="A1:N55"/>
  <sheetViews>
    <sheetView zoomScale="85" zoomScaleNormal="85" zoomScaleSheetLayoutView="85" zoomScalePageLayoutView="85" workbookViewId="0">
      <selection activeCell="Q21" sqref="Q21"/>
    </sheetView>
  </sheetViews>
  <sheetFormatPr defaultColWidth="11" defaultRowHeight="12"/>
  <cols>
    <col min="1" max="1" width="2.296875" style="2" customWidth="1"/>
    <col min="2" max="2" width="32.09765625" style="3" customWidth="1"/>
    <col min="3" max="4" width="13" style="2" customWidth="1"/>
    <col min="5" max="5" width="13.8984375" style="1" customWidth="1"/>
    <col min="6" max="10" width="12.09765625" style="1" customWidth="1"/>
    <col min="11" max="11" width="3.3984375" style="1" customWidth="1"/>
    <col min="12" max="16384" width="11" style="1"/>
  </cols>
  <sheetData>
    <row r="1" spans="1:14" ht="19">
      <c r="A1" s="391" t="s">
        <v>248</v>
      </c>
      <c r="B1" s="391"/>
      <c r="C1" s="391"/>
      <c r="D1" s="391"/>
      <c r="E1" s="391"/>
      <c r="F1" s="391"/>
      <c r="G1" s="391"/>
      <c r="H1" s="391"/>
      <c r="I1" s="391"/>
      <c r="J1" s="391"/>
      <c r="K1" s="391"/>
    </row>
    <row r="3" spans="1:14" ht="16.5" customHeight="1" thickBot="1">
      <c r="A3" s="65"/>
      <c r="B3" s="392" t="s">
        <v>92</v>
      </c>
      <c r="C3" s="392"/>
      <c r="D3" s="392"/>
      <c r="E3" s="392"/>
      <c r="F3" s="392"/>
      <c r="G3" s="392"/>
      <c r="H3" s="392"/>
      <c r="I3" s="392"/>
      <c r="J3" s="392"/>
      <c r="K3" s="392"/>
    </row>
    <row r="4" spans="1:14" ht="29.4" customHeight="1">
      <c r="A4" s="393" t="s">
        <v>136</v>
      </c>
      <c r="B4" s="394"/>
      <c r="C4" s="395"/>
      <c r="D4" s="396"/>
      <c r="E4" s="397"/>
      <c r="F4" s="398"/>
      <c r="G4" s="398"/>
      <c r="H4" s="398"/>
      <c r="I4" s="398"/>
      <c r="J4" s="398"/>
      <c r="K4" s="399"/>
    </row>
    <row r="5" spans="1:14" ht="29.4" customHeight="1">
      <c r="A5" s="406" t="s">
        <v>134</v>
      </c>
      <c r="B5" s="407"/>
      <c r="C5" s="419"/>
      <c r="D5" s="420"/>
      <c r="E5" s="152"/>
      <c r="F5" s="153"/>
      <c r="G5" s="153"/>
      <c r="H5" s="153"/>
      <c r="I5" s="153"/>
      <c r="J5" s="153"/>
      <c r="K5" s="154"/>
    </row>
    <row r="6" spans="1:14" ht="29.4" customHeight="1">
      <c r="A6" s="400" t="s">
        <v>135</v>
      </c>
      <c r="B6" s="411"/>
      <c r="C6" s="412"/>
      <c r="D6" s="413"/>
      <c r="E6" s="414"/>
      <c r="F6" s="415"/>
      <c r="G6" s="415"/>
      <c r="H6" s="415"/>
      <c r="I6" s="415"/>
      <c r="J6" s="415"/>
      <c r="K6" s="416"/>
    </row>
    <row r="7" spans="1:14" ht="29.4" customHeight="1">
      <c r="A7" s="64"/>
      <c r="B7" s="63" t="s">
        <v>86</v>
      </c>
      <c r="C7" s="62" t="s">
        <v>87</v>
      </c>
      <c r="D7" s="62" t="s">
        <v>7</v>
      </c>
      <c r="E7" s="417" t="s">
        <v>6</v>
      </c>
      <c r="F7" s="417"/>
      <c r="G7" s="417"/>
      <c r="H7" s="417"/>
      <c r="I7" s="417"/>
      <c r="J7" s="417"/>
      <c r="K7" s="418"/>
      <c r="L7" s="61"/>
      <c r="M7" s="61"/>
      <c r="N7" s="61"/>
    </row>
    <row r="8" spans="1:14" ht="24" customHeight="1">
      <c r="A8" s="10"/>
      <c r="B8" s="60" t="s">
        <v>37</v>
      </c>
      <c r="C8" s="168"/>
      <c r="D8" s="169"/>
      <c r="E8" s="33"/>
      <c r="F8" s="32"/>
      <c r="G8" s="32"/>
      <c r="H8" s="32"/>
      <c r="I8" s="32"/>
      <c r="J8" s="32"/>
      <c r="K8" s="31"/>
    </row>
    <row r="9" spans="1:14" ht="24" customHeight="1">
      <c r="A9" s="10"/>
      <c r="B9" s="58"/>
      <c r="C9" s="116">
        <f>D9/2</f>
        <v>12000</v>
      </c>
      <c r="D9" s="9">
        <f>F9*12</f>
        <v>24000</v>
      </c>
      <c r="E9" s="57" t="s">
        <v>29</v>
      </c>
      <c r="F9" s="96">
        <v>2000</v>
      </c>
      <c r="G9" s="56" t="s">
        <v>28</v>
      </c>
      <c r="H9" s="55"/>
      <c r="I9" s="55"/>
      <c r="J9" s="49"/>
      <c r="K9" s="48"/>
    </row>
    <row r="10" spans="1:14" ht="24" customHeight="1">
      <c r="A10" s="10"/>
      <c r="B10" s="54" t="s">
        <v>74</v>
      </c>
      <c r="C10" s="168"/>
      <c r="D10" s="169"/>
      <c r="E10" s="408" t="s">
        <v>34</v>
      </c>
      <c r="F10" s="409"/>
      <c r="G10" s="409"/>
      <c r="H10" s="409"/>
      <c r="I10" s="409"/>
      <c r="J10" s="409"/>
      <c r="K10" s="410"/>
    </row>
    <row r="11" spans="1:14" ht="24" customHeight="1">
      <c r="A11" s="10"/>
      <c r="B11" s="11" t="s">
        <v>36</v>
      </c>
      <c r="C11" s="117">
        <f>D11/2</f>
        <v>25000</v>
      </c>
      <c r="D11" s="12">
        <f>F11</f>
        <v>50000</v>
      </c>
      <c r="E11" s="52" t="s">
        <v>29</v>
      </c>
      <c r="F11" s="98">
        <v>50000</v>
      </c>
      <c r="G11" s="51" t="s">
        <v>46</v>
      </c>
      <c r="H11" s="50"/>
      <c r="I11" s="50"/>
      <c r="J11" s="49"/>
      <c r="K11" s="48"/>
    </row>
    <row r="12" spans="1:14" ht="24" customHeight="1">
      <c r="A12" s="10"/>
      <c r="B12" s="11" t="s">
        <v>35</v>
      </c>
      <c r="C12" s="117">
        <f>D12/2</f>
        <v>6000</v>
      </c>
      <c r="D12" s="12">
        <f>F12*12</f>
        <v>12000</v>
      </c>
      <c r="E12" s="52" t="s">
        <v>29</v>
      </c>
      <c r="F12" s="98">
        <v>1000</v>
      </c>
      <c r="G12" s="51" t="s">
        <v>28</v>
      </c>
      <c r="H12" s="50"/>
      <c r="I12" s="50"/>
      <c r="J12" s="49"/>
      <c r="K12" s="48"/>
    </row>
    <row r="13" spans="1:14" ht="24" customHeight="1">
      <c r="A13" s="10"/>
      <c r="B13" s="11"/>
      <c r="C13" s="12"/>
      <c r="D13" s="12"/>
      <c r="E13" s="52"/>
      <c r="F13" s="51"/>
      <c r="G13" s="51"/>
      <c r="H13" s="51"/>
      <c r="I13" s="51"/>
      <c r="J13" s="51"/>
      <c r="K13" s="20"/>
    </row>
    <row r="14" spans="1:14" ht="24" customHeight="1">
      <c r="A14" s="10"/>
      <c r="B14" s="11"/>
      <c r="C14" s="12"/>
      <c r="D14" s="12"/>
      <c r="E14" s="47"/>
      <c r="F14" s="46"/>
      <c r="G14" s="46"/>
      <c r="H14" s="46"/>
      <c r="I14" s="46"/>
      <c r="J14" s="46"/>
      <c r="K14" s="45"/>
    </row>
    <row r="15" spans="1:14" ht="24" customHeight="1">
      <c r="A15" s="10"/>
      <c r="B15" s="54" t="s">
        <v>75</v>
      </c>
      <c r="C15" s="168"/>
      <c r="D15" s="169"/>
      <c r="E15" s="408" t="s">
        <v>34</v>
      </c>
      <c r="F15" s="409"/>
      <c r="G15" s="409"/>
      <c r="H15" s="409"/>
      <c r="I15" s="409"/>
      <c r="J15" s="409"/>
      <c r="K15" s="410"/>
    </row>
    <row r="16" spans="1:14" ht="24" customHeight="1">
      <c r="A16" s="10"/>
      <c r="B16" s="11" t="s">
        <v>33</v>
      </c>
      <c r="C16" s="117">
        <f>D16/2</f>
        <v>0</v>
      </c>
      <c r="D16" s="12">
        <f>F16*12</f>
        <v>0</v>
      </c>
      <c r="E16" s="52" t="s">
        <v>29</v>
      </c>
      <c r="F16" s="98"/>
      <c r="G16" s="51" t="s">
        <v>28</v>
      </c>
      <c r="H16" s="50"/>
      <c r="I16" s="50"/>
      <c r="J16" s="49"/>
      <c r="K16" s="48"/>
    </row>
    <row r="17" spans="1:11" ht="24" customHeight="1">
      <c r="A17" s="10"/>
      <c r="B17" s="11" t="s">
        <v>32</v>
      </c>
      <c r="C17" s="117">
        <f>D17/2</f>
        <v>0</v>
      </c>
      <c r="D17" s="12">
        <f>F17*12</f>
        <v>0</v>
      </c>
      <c r="E17" s="52" t="s">
        <v>29</v>
      </c>
      <c r="F17" s="98"/>
      <c r="G17" s="51" t="s">
        <v>28</v>
      </c>
      <c r="H17" s="50"/>
      <c r="I17" s="50"/>
      <c r="J17" s="49"/>
      <c r="K17" s="48"/>
    </row>
    <row r="18" spans="1:11" ht="24" customHeight="1">
      <c r="A18" s="10"/>
      <c r="B18" s="11" t="s">
        <v>104</v>
      </c>
      <c r="C18" s="117">
        <f>D18/2</f>
        <v>0</v>
      </c>
      <c r="D18" s="12">
        <f>F18*12</f>
        <v>0</v>
      </c>
      <c r="E18" s="52" t="s">
        <v>29</v>
      </c>
      <c r="F18" s="98"/>
      <c r="G18" s="51" t="s">
        <v>28</v>
      </c>
      <c r="H18" s="50"/>
      <c r="I18" s="50"/>
      <c r="J18" s="49"/>
      <c r="K18" s="48"/>
    </row>
    <row r="19" spans="1:11" ht="24" customHeight="1">
      <c r="A19" s="10"/>
      <c r="B19" s="11" t="s">
        <v>31</v>
      </c>
      <c r="C19" s="117">
        <f>D19/2</f>
        <v>0</v>
      </c>
      <c r="D19" s="12">
        <f>F19*12</f>
        <v>0</v>
      </c>
      <c r="E19" s="52" t="s">
        <v>29</v>
      </c>
      <c r="F19" s="98"/>
      <c r="G19" s="51" t="s">
        <v>28</v>
      </c>
      <c r="H19" s="50"/>
      <c r="I19" s="50"/>
      <c r="J19" s="49"/>
      <c r="K19" s="48"/>
    </row>
    <row r="20" spans="1:11" ht="24" customHeight="1">
      <c r="A20" s="10"/>
      <c r="B20" s="11" t="s">
        <v>30</v>
      </c>
      <c r="C20" s="117">
        <f>D20/2</f>
        <v>0</v>
      </c>
      <c r="D20" s="12">
        <f>F20*12</f>
        <v>0</v>
      </c>
      <c r="E20" s="52" t="s">
        <v>29</v>
      </c>
      <c r="F20" s="98"/>
      <c r="G20" s="51" t="s">
        <v>28</v>
      </c>
      <c r="H20" s="50"/>
      <c r="I20" s="50"/>
      <c r="J20" s="49"/>
      <c r="K20" s="48"/>
    </row>
    <row r="21" spans="1:11" ht="24" customHeight="1">
      <c r="A21" s="10"/>
      <c r="B21" s="17"/>
      <c r="C21" s="16"/>
      <c r="D21" s="16"/>
      <c r="E21" s="47"/>
      <c r="F21" s="46"/>
      <c r="G21" s="46"/>
      <c r="H21" s="46"/>
      <c r="I21" s="46"/>
      <c r="J21" s="46"/>
      <c r="K21" s="45"/>
    </row>
    <row r="22" spans="1:11" ht="24" customHeight="1">
      <c r="A22" s="10"/>
      <c r="B22" s="35" t="s">
        <v>76</v>
      </c>
      <c r="C22" s="168"/>
      <c r="D22" s="169"/>
      <c r="E22" s="44"/>
      <c r="F22" s="44"/>
      <c r="G22" s="44"/>
      <c r="H22" s="44"/>
      <c r="I22" s="44"/>
      <c r="J22" s="44"/>
      <c r="K22" s="43"/>
    </row>
    <row r="23" spans="1:11" ht="24" customHeight="1">
      <c r="A23" s="10"/>
      <c r="B23" s="39" t="s">
        <v>27</v>
      </c>
      <c r="C23" s="118">
        <f>D23/2</f>
        <v>4500</v>
      </c>
      <c r="D23" s="38">
        <f>F23*H23*J23</f>
        <v>9000</v>
      </c>
      <c r="E23" s="38" t="s">
        <v>24</v>
      </c>
      <c r="F23" s="96">
        <v>100</v>
      </c>
      <c r="G23" s="37" t="s">
        <v>23</v>
      </c>
      <c r="H23" s="97">
        <f>5*10+8*5</f>
        <v>90</v>
      </c>
      <c r="I23" s="42" t="s">
        <v>22</v>
      </c>
      <c r="J23" s="42">
        <v>1</v>
      </c>
      <c r="K23" s="36" t="s">
        <v>17</v>
      </c>
    </row>
    <row r="24" spans="1:11" ht="24" customHeight="1">
      <c r="A24" s="10"/>
      <c r="B24" s="39" t="s">
        <v>26</v>
      </c>
      <c r="C24" s="118">
        <f>D24/2</f>
        <v>75</v>
      </c>
      <c r="D24" s="38">
        <f>F24*H24*J24</f>
        <v>150</v>
      </c>
      <c r="E24" s="38" t="s">
        <v>20</v>
      </c>
      <c r="F24" s="96">
        <v>10</v>
      </c>
      <c r="G24" s="37" t="s">
        <v>19</v>
      </c>
      <c r="H24" s="97">
        <v>15</v>
      </c>
      <c r="I24" s="37" t="s">
        <v>18</v>
      </c>
      <c r="J24" s="37">
        <v>1</v>
      </c>
      <c r="K24" s="36" t="s">
        <v>17</v>
      </c>
    </row>
    <row r="25" spans="1:11" ht="24" customHeight="1">
      <c r="A25" s="10"/>
      <c r="B25" s="39" t="s">
        <v>25</v>
      </c>
      <c r="C25" s="38">
        <f>D25</f>
        <v>25000</v>
      </c>
      <c r="D25" s="38">
        <f>F25*H25*J25</f>
        <v>25000</v>
      </c>
      <c r="E25" s="38" t="s">
        <v>24</v>
      </c>
      <c r="F25" s="96">
        <v>100</v>
      </c>
      <c r="G25" s="37" t="s">
        <v>23</v>
      </c>
      <c r="H25" s="97">
        <f>10*5</f>
        <v>50</v>
      </c>
      <c r="I25" s="37" t="s">
        <v>22</v>
      </c>
      <c r="J25" s="97">
        <v>5</v>
      </c>
      <c r="K25" s="41" t="s">
        <v>17</v>
      </c>
    </row>
    <row r="26" spans="1:11" ht="24" customHeight="1">
      <c r="A26" s="10"/>
      <c r="B26" s="120" t="s">
        <v>69</v>
      </c>
      <c r="C26" s="121">
        <f>D26</f>
        <v>12000</v>
      </c>
      <c r="D26" s="121">
        <f>F26*H26*J26</f>
        <v>12000</v>
      </c>
      <c r="E26" s="121" t="s">
        <v>24</v>
      </c>
      <c r="F26" s="122">
        <v>100</v>
      </c>
      <c r="G26" s="123" t="s">
        <v>23</v>
      </c>
      <c r="H26" s="124">
        <f>3*8</f>
        <v>24</v>
      </c>
      <c r="I26" s="123" t="s">
        <v>22</v>
      </c>
      <c r="J26" s="124">
        <v>5</v>
      </c>
      <c r="K26" s="125" t="s">
        <v>17</v>
      </c>
    </row>
    <row r="27" spans="1:11" ht="24" customHeight="1">
      <c r="A27" s="10"/>
      <c r="B27" s="40" t="s">
        <v>21</v>
      </c>
      <c r="C27" s="38">
        <f>D27</f>
        <v>650</v>
      </c>
      <c r="D27" s="29">
        <f>F27*H27*J27</f>
        <v>650</v>
      </c>
      <c r="E27" s="38" t="s">
        <v>20</v>
      </c>
      <c r="F27" s="96">
        <v>10</v>
      </c>
      <c r="G27" s="37" t="s">
        <v>19</v>
      </c>
      <c r="H27" s="97">
        <v>13</v>
      </c>
      <c r="I27" s="37" t="s">
        <v>18</v>
      </c>
      <c r="J27" s="97">
        <v>5</v>
      </c>
      <c r="K27" s="36" t="s">
        <v>17</v>
      </c>
    </row>
    <row r="28" spans="1:11" ht="24" customHeight="1">
      <c r="A28" s="10"/>
      <c r="B28" s="35" t="s">
        <v>77</v>
      </c>
      <c r="C28" s="168"/>
      <c r="D28" s="169"/>
      <c r="E28" s="33"/>
      <c r="F28" s="32"/>
      <c r="G28" s="32"/>
      <c r="H28" s="32"/>
      <c r="I28" s="32"/>
      <c r="J28" s="32"/>
      <c r="K28" s="31"/>
    </row>
    <row r="29" spans="1:11" ht="24" customHeight="1">
      <c r="A29" s="10"/>
      <c r="B29" s="30" t="s">
        <v>16</v>
      </c>
      <c r="C29" s="66">
        <f>D29/2</f>
        <v>0</v>
      </c>
      <c r="D29" s="29">
        <f>F29*12</f>
        <v>0</v>
      </c>
      <c r="E29" s="28" t="s">
        <v>15</v>
      </c>
      <c r="F29" s="95"/>
      <c r="G29" s="27" t="s">
        <v>68</v>
      </c>
      <c r="H29" s="27"/>
      <c r="I29" s="27"/>
      <c r="J29" s="27"/>
      <c r="K29" s="26"/>
    </row>
    <row r="30" spans="1:11" ht="23.4" customHeight="1">
      <c r="A30" s="19"/>
      <c r="B30" s="142" t="s">
        <v>106</v>
      </c>
      <c r="C30" s="140"/>
      <c r="D30" s="16">
        <f>F30</f>
        <v>132000</v>
      </c>
      <c r="E30" s="47" t="s">
        <v>15</v>
      </c>
      <c r="F30" s="99">
        <v>132000</v>
      </c>
      <c r="G30" s="404" t="s">
        <v>107</v>
      </c>
      <c r="H30" s="404"/>
      <c r="I30" s="404"/>
      <c r="J30" s="404"/>
      <c r="K30" s="405"/>
    </row>
    <row r="31" spans="1:11" ht="29.4" customHeight="1">
      <c r="A31" s="400" t="s">
        <v>137</v>
      </c>
      <c r="B31" s="401"/>
      <c r="C31" s="402"/>
      <c r="D31" s="403"/>
      <c r="E31" s="25"/>
      <c r="F31" s="24"/>
      <c r="G31" s="24"/>
      <c r="H31" s="24"/>
      <c r="I31" s="24"/>
      <c r="J31" s="24"/>
      <c r="K31" s="23"/>
    </row>
    <row r="32" spans="1:11" ht="29.4" customHeight="1">
      <c r="A32" s="8"/>
      <c r="B32" s="22" t="s">
        <v>138</v>
      </c>
      <c r="C32" s="438"/>
      <c r="D32" s="439"/>
      <c r="E32" s="432" t="s">
        <v>14</v>
      </c>
      <c r="F32" s="433"/>
      <c r="G32" s="433"/>
      <c r="H32" s="433"/>
      <c r="I32" s="433"/>
      <c r="J32" s="433"/>
      <c r="K32" s="434"/>
    </row>
    <row r="33" spans="1:11" ht="29.4" customHeight="1">
      <c r="A33" s="21"/>
      <c r="B33" s="63" t="s">
        <v>86</v>
      </c>
      <c r="C33" s="62" t="s">
        <v>87</v>
      </c>
      <c r="D33" s="62" t="s">
        <v>7</v>
      </c>
      <c r="E33" s="417" t="s">
        <v>88</v>
      </c>
      <c r="F33" s="417"/>
      <c r="G33" s="417"/>
      <c r="H33" s="417"/>
      <c r="I33" s="417"/>
      <c r="J33" s="417"/>
      <c r="K33" s="418"/>
    </row>
    <row r="34" spans="1:11" ht="24" customHeight="1">
      <c r="A34" s="19"/>
      <c r="B34" s="76" t="s">
        <v>3</v>
      </c>
      <c r="C34" s="13">
        <f>D34</f>
        <v>0</v>
      </c>
      <c r="D34" s="100"/>
      <c r="E34" s="101"/>
      <c r="F34" s="102"/>
      <c r="G34" s="102"/>
      <c r="H34" s="102"/>
      <c r="I34" s="102"/>
      <c r="J34" s="102"/>
      <c r="K34" s="103"/>
    </row>
    <row r="35" spans="1:11" ht="24" customHeight="1">
      <c r="A35" s="19"/>
      <c r="B35" s="11" t="s">
        <v>94</v>
      </c>
      <c r="C35" s="11">
        <f>D35</f>
        <v>0</v>
      </c>
      <c r="D35" s="104"/>
      <c r="E35" s="105"/>
      <c r="F35" s="98"/>
      <c r="G35" s="98"/>
      <c r="H35" s="98"/>
      <c r="I35" s="98"/>
      <c r="J35" s="98"/>
      <c r="K35" s="106"/>
    </row>
    <row r="36" spans="1:11" ht="24" customHeight="1">
      <c r="A36" s="19"/>
      <c r="B36" s="11" t="s">
        <v>55</v>
      </c>
      <c r="C36" s="119">
        <f>1200/2+50*5*12</f>
        <v>3600</v>
      </c>
      <c r="D36" s="104">
        <f>100*12+50*5*12</f>
        <v>4200</v>
      </c>
      <c r="E36" s="105" t="s">
        <v>64</v>
      </c>
      <c r="F36" s="98">
        <v>100</v>
      </c>
      <c r="G36" s="98" t="s">
        <v>65</v>
      </c>
      <c r="H36" s="98" t="s">
        <v>66</v>
      </c>
      <c r="I36" s="98">
        <v>50</v>
      </c>
      <c r="J36" s="98" t="s">
        <v>67</v>
      </c>
      <c r="K36" s="106"/>
    </row>
    <row r="37" spans="1:11" ht="24" customHeight="1">
      <c r="A37" s="19"/>
      <c r="B37" s="11" t="s">
        <v>40</v>
      </c>
      <c r="C37" s="119"/>
      <c r="D37" s="104"/>
      <c r="E37" s="105"/>
      <c r="F37" s="98"/>
      <c r="G37" s="98"/>
      <c r="H37" s="98"/>
      <c r="I37" s="98"/>
      <c r="J37" s="98"/>
      <c r="K37" s="106"/>
    </row>
    <row r="38" spans="1:11" ht="24" customHeight="1">
      <c r="A38" s="19"/>
      <c r="B38" s="11" t="s">
        <v>39</v>
      </c>
      <c r="C38" s="11">
        <f>D38</f>
        <v>0</v>
      </c>
      <c r="D38" s="104"/>
      <c r="E38" s="105"/>
      <c r="F38" s="98"/>
      <c r="G38" s="98"/>
      <c r="H38" s="98"/>
      <c r="I38" s="98"/>
      <c r="J38" s="98"/>
      <c r="K38" s="106"/>
    </row>
    <row r="39" spans="1:11" ht="24" customHeight="1">
      <c r="A39" s="19"/>
      <c r="B39" s="11" t="s">
        <v>12</v>
      </c>
      <c r="C39" s="11">
        <f>D39</f>
        <v>0</v>
      </c>
      <c r="D39" s="104">
        <f>G39+J39</f>
        <v>0</v>
      </c>
      <c r="E39" s="440" t="s">
        <v>11</v>
      </c>
      <c r="F39" s="441"/>
      <c r="G39" s="98"/>
      <c r="H39" s="441" t="s">
        <v>10</v>
      </c>
      <c r="I39" s="441"/>
      <c r="J39" s="98"/>
      <c r="K39" s="106" t="s">
        <v>9</v>
      </c>
    </row>
    <row r="40" spans="1:11" ht="24" customHeight="1">
      <c r="A40" s="19"/>
      <c r="B40" s="11" t="s">
        <v>8</v>
      </c>
      <c r="C40" s="9">
        <f>D40</f>
        <v>0</v>
      </c>
      <c r="D40" s="104"/>
      <c r="E40" s="105"/>
      <c r="F40" s="98"/>
      <c r="G40" s="98"/>
      <c r="H40" s="98"/>
      <c r="I40" s="98"/>
      <c r="J40" s="98"/>
      <c r="K40" s="106"/>
    </row>
    <row r="41" spans="1:11" ht="24" customHeight="1">
      <c r="A41" s="19"/>
      <c r="B41" s="11" t="s">
        <v>63</v>
      </c>
      <c r="C41" s="11">
        <f>D41</f>
        <v>0</v>
      </c>
      <c r="D41" s="104"/>
      <c r="E41" s="105"/>
      <c r="F41" s="98"/>
      <c r="G41" s="98"/>
      <c r="H41" s="98"/>
      <c r="I41" s="98"/>
      <c r="J41" s="98"/>
      <c r="K41" s="106"/>
    </row>
    <row r="42" spans="1:11" ht="24" customHeight="1">
      <c r="A42" s="77"/>
      <c r="B42" s="17"/>
      <c r="C42" s="16"/>
      <c r="D42" s="107"/>
      <c r="E42" s="108"/>
      <c r="F42" s="99"/>
      <c r="G42" s="99"/>
      <c r="H42" s="99"/>
      <c r="I42" s="99"/>
      <c r="J42" s="99"/>
      <c r="K42" s="109"/>
    </row>
    <row r="43" spans="1:11" ht="29.4" customHeight="1">
      <c r="A43" s="15"/>
      <c r="B43" s="67" t="s">
        <v>139</v>
      </c>
      <c r="C43" s="430"/>
      <c r="D43" s="431"/>
      <c r="E43" s="432" t="s">
        <v>90</v>
      </c>
      <c r="F43" s="433"/>
      <c r="G43" s="433"/>
      <c r="H43" s="433"/>
      <c r="I43" s="433"/>
      <c r="J43" s="433"/>
      <c r="K43" s="434"/>
    </row>
    <row r="44" spans="1:11" ht="29.4" customHeight="1">
      <c r="A44" s="14"/>
      <c r="B44" s="63" t="s">
        <v>86</v>
      </c>
      <c r="C44" s="62" t="s">
        <v>87</v>
      </c>
      <c r="D44" s="62" t="s">
        <v>7</v>
      </c>
      <c r="E44" s="417" t="s">
        <v>88</v>
      </c>
      <c r="F44" s="417"/>
      <c r="G44" s="417"/>
      <c r="H44" s="417"/>
      <c r="I44" s="417"/>
      <c r="J44" s="417"/>
      <c r="K44" s="418"/>
    </row>
    <row r="45" spans="1:11" ht="24" customHeight="1">
      <c r="A45" s="10"/>
      <c r="B45" s="13" t="s">
        <v>5</v>
      </c>
      <c r="C45" s="13">
        <f>D45</f>
        <v>0</v>
      </c>
      <c r="D45" s="100"/>
      <c r="E45" s="435"/>
      <c r="F45" s="436"/>
      <c r="G45" s="436"/>
      <c r="H45" s="436"/>
      <c r="I45" s="436"/>
      <c r="J45" s="436"/>
      <c r="K45" s="437"/>
    </row>
    <row r="46" spans="1:11" ht="24" customHeight="1">
      <c r="A46" s="10"/>
      <c r="B46" s="11" t="s">
        <v>41</v>
      </c>
      <c r="C46" s="11">
        <f>D46</f>
        <v>0</v>
      </c>
      <c r="D46" s="104"/>
      <c r="E46" s="427"/>
      <c r="F46" s="428"/>
      <c r="G46" s="428"/>
      <c r="H46" s="428"/>
      <c r="I46" s="428"/>
      <c r="J46" s="428"/>
      <c r="K46" s="429"/>
    </row>
    <row r="47" spans="1:11" ht="24" customHeight="1">
      <c r="A47" s="10"/>
      <c r="B47" s="11" t="s">
        <v>4</v>
      </c>
      <c r="C47" s="11">
        <f>D47</f>
        <v>0</v>
      </c>
      <c r="D47" s="104"/>
      <c r="E47" s="427"/>
      <c r="F47" s="428"/>
      <c r="G47" s="428"/>
      <c r="H47" s="428"/>
      <c r="I47" s="428"/>
      <c r="J47" s="428"/>
      <c r="K47" s="429"/>
    </row>
    <row r="48" spans="1:11" ht="24" customHeight="1">
      <c r="A48" s="8"/>
      <c r="B48" s="70" t="s">
        <v>57</v>
      </c>
      <c r="C48" s="117"/>
      <c r="D48" s="110"/>
      <c r="E48" s="111"/>
      <c r="F48" s="112"/>
      <c r="G48" s="112"/>
      <c r="H48" s="112"/>
      <c r="I48" s="112"/>
      <c r="J48" s="112"/>
      <c r="K48" s="113"/>
    </row>
    <row r="49" spans="1:11" ht="24" customHeight="1">
      <c r="A49" s="8"/>
      <c r="B49" s="11" t="s">
        <v>42</v>
      </c>
      <c r="C49" s="11">
        <f>D49</f>
        <v>0</v>
      </c>
      <c r="D49" s="114"/>
      <c r="E49" s="427"/>
      <c r="F49" s="428"/>
      <c r="G49" s="428"/>
      <c r="H49" s="428"/>
      <c r="I49" s="428"/>
      <c r="J49" s="428"/>
      <c r="K49" s="429"/>
    </row>
    <row r="50" spans="1:11" ht="24" customHeight="1" thickBot="1">
      <c r="A50" s="7"/>
      <c r="B50" s="75" t="s">
        <v>56</v>
      </c>
      <c r="C50" s="78">
        <f>D50</f>
        <v>0</v>
      </c>
      <c r="D50" s="115"/>
      <c r="E50" s="424"/>
      <c r="F50" s="425"/>
      <c r="G50" s="425"/>
      <c r="H50" s="425"/>
      <c r="I50" s="425"/>
      <c r="J50" s="425"/>
      <c r="K50" s="426"/>
    </row>
    <row r="51" spans="1:11" ht="16.5" customHeight="1">
      <c r="A51" s="5"/>
      <c r="B51" s="421" t="s">
        <v>2</v>
      </c>
      <c r="C51" s="421"/>
      <c r="D51" s="421"/>
      <c r="E51" s="421"/>
      <c r="F51" s="421"/>
      <c r="G51" s="421"/>
      <c r="H51" s="421"/>
      <c r="I51" s="421"/>
      <c r="J51" s="421"/>
      <c r="K51" s="421"/>
    </row>
    <row r="52" spans="1:11" ht="34.5" customHeight="1">
      <c r="A52" s="5"/>
      <c r="B52" s="422" t="s">
        <v>147</v>
      </c>
      <c r="C52" s="422"/>
      <c r="D52" s="422"/>
      <c r="E52" s="422"/>
      <c r="F52" s="422"/>
      <c r="G52" s="422"/>
      <c r="H52" s="422"/>
      <c r="I52" s="422"/>
      <c r="J52" s="422"/>
      <c r="K52" s="422"/>
    </row>
    <row r="53" spans="1:11" ht="16.5" customHeight="1">
      <c r="A53" s="5"/>
      <c r="B53" s="423" t="s">
        <v>1</v>
      </c>
      <c r="C53" s="423"/>
      <c r="D53" s="423"/>
      <c r="E53" s="423"/>
      <c r="F53" s="423"/>
      <c r="G53" s="423"/>
      <c r="H53" s="423"/>
      <c r="I53" s="423"/>
      <c r="J53" s="423"/>
      <c r="K53" s="423"/>
    </row>
    <row r="54" spans="1:11" ht="16.5" customHeight="1">
      <c r="A54" s="5"/>
      <c r="B54" s="421" t="s">
        <v>0</v>
      </c>
      <c r="C54" s="421"/>
      <c r="D54" s="421"/>
      <c r="E54" s="421"/>
      <c r="F54" s="421"/>
      <c r="G54" s="421"/>
      <c r="H54" s="421"/>
      <c r="I54" s="421"/>
      <c r="J54" s="421"/>
      <c r="K54" s="421"/>
    </row>
    <row r="55" spans="1:11" ht="13">
      <c r="A55" s="5"/>
      <c r="B55" s="6"/>
      <c r="C55" s="5"/>
      <c r="D55" s="5"/>
      <c r="E55" s="4"/>
      <c r="F55" s="4"/>
      <c r="G55" s="4"/>
      <c r="H55" s="4"/>
      <c r="I55" s="4"/>
      <c r="J55" s="4"/>
      <c r="K55" s="4"/>
    </row>
  </sheetData>
  <sheetProtection sheet="1" objects="1" scenarios="1"/>
  <mergeCells count="33">
    <mergeCell ref="E47:K47"/>
    <mergeCell ref="E49:K49"/>
    <mergeCell ref="E15:K15"/>
    <mergeCell ref="C43:D43"/>
    <mergeCell ref="E43:K43"/>
    <mergeCell ref="E44:K44"/>
    <mergeCell ref="E45:K45"/>
    <mergeCell ref="E46:K46"/>
    <mergeCell ref="C32:D32"/>
    <mergeCell ref="E32:K32"/>
    <mergeCell ref="E33:K33"/>
    <mergeCell ref="E39:F39"/>
    <mergeCell ref="H39:I39"/>
    <mergeCell ref="B51:K51"/>
    <mergeCell ref="B52:K52"/>
    <mergeCell ref="B53:K53"/>
    <mergeCell ref="B54:K54"/>
    <mergeCell ref="E50:K50"/>
    <mergeCell ref="A31:B31"/>
    <mergeCell ref="C31:D31"/>
    <mergeCell ref="G30:K30"/>
    <mergeCell ref="A5:B5"/>
    <mergeCell ref="E10:K10"/>
    <mergeCell ref="A6:B6"/>
    <mergeCell ref="C6:D6"/>
    <mergeCell ref="E6:K6"/>
    <mergeCell ref="E7:K7"/>
    <mergeCell ref="C5:D5"/>
    <mergeCell ref="A1:K1"/>
    <mergeCell ref="B3:K3"/>
    <mergeCell ref="A4:B4"/>
    <mergeCell ref="C4:D4"/>
    <mergeCell ref="E4:K4"/>
  </mergeCells>
  <phoneticPr fontId="6"/>
  <printOptions horizontalCentered="1"/>
  <pageMargins left="0.7" right="0.7" top="0.625" bottom="0.75" header="0.3" footer="0.3"/>
  <pageSetup paperSize="9" scale="58" orientation="portrait" cellComments="asDisplayed" horizontalDpi="300" verticalDpi="3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P55"/>
  <sheetViews>
    <sheetView topLeftCell="A6" zoomScale="85" zoomScaleNormal="85" zoomScaleSheetLayoutView="100" workbookViewId="0">
      <selection activeCell="P23" sqref="P23"/>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1" customFormat="1" ht="19">
      <c r="A1" s="469" t="str">
        <f>"令和" &amp; I2 &amp;"年度　運営責任者人件費・ねりっこひろば経費　※消費税課税対象"</f>
        <v>令和8年度　運営責任者人件費・ねりっこひろば経費　※消費税課税対象</v>
      </c>
      <c r="B1" s="469"/>
      <c r="C1" s="469"/>
      <c r="D1" s="469"/>
      <c r="E1" s="469"/>
      <c r="F1" s="469"/>
      <c r="G1" s="469"/>
      <c r="H1" s="469"/>
      <c r="I1" s="469"/>
      <c r="J1" s="469"/>
      <c r="K1" s="469"/>
      <c r="P1" s="82"/>
    </row>
    <row r="2" spans="1:16">
      <c r="I2" s="1">
        <v>8</v>
      </c>
      <c r="J2" s="1" t="s">
        <v>154</v>
      </c>
    </row>
    <row r="3" spans="1:16" ht="15.9" customHeight="1" thickBot="1">
      <c r="A3" s="65"/>
      <c r="B3" s="392" t="s">
        <v>92</v>
      </c>
      <c r="C3" s="392"/>
      <c r="D3" s="392"/>
      <c r="E3" s="392"/>
      <c r="F3" s="392"/>
      <c r="G3" s="392"/>
      <c r="H3" s="392"/>
      <c r="I3" s="392"/>
      <c r="J3" s="392"/>
      <c r="K3" s="392"/>
    </row>
    <row r="4" spans="1:16" ht="27.9" customHeight="1">
      <c r="A4" s="470" t="s">
        <v>136</v>
      </c>
      <c r="B4" s="394"/>
      <c r="C4" s="395">
        <f>C5+C6+C30</f>
        <v>0</v>
      </c>
      <c r="D4" s="396"/>
      <c r="E4" s="397"/>
      <c r="F4" s="398"/>
      <c r="G4" s="398"/>
      <c r="H4" s="398"/>
      <c r="I4" s="398"/>
      <c r="J4" s="398"/>
      <c r="K4" s="399"/>
    </row>
    <row r="5" spans="1:16" ht="27.9" customHeight="1">
      <c r="A5" s="462" t="s">
        <v>134</v>
      </c>
      <c r="B5" s="463"/>
      <c r="C5" s="464">
        <f>ROUNDDOWN((SUM(C8:C29)+SUM(C33:C41)+SUM(C44:C49))*0.1,0)</f>
        <v>0</v>
      </c>
      <c r="D5" s="465"/>
      <c r="E5" s="466"/>
      <c r="F5" s="467"/>
      <c r="G5" s="467"/>
      <c r="H5" s="467"/>
      <c r="I5" s="467"/>
      <c r="J5" s="467"/>
      <c r="K5" s="468"/>
    </row>
    <row r="6" spans="1:16" ht="27.9" customHeight="1">
      <c r="A6" s="400" t="s">
        <v>135</v>
      </c>
      <c r="B6" s="411"/>
      <c r="C6" s="412">
        <f>SUM(D8:D29)</f>
        <v>0</v>
      </c>
      <c r="D6" s="413"/>
      <c r="E6" s="459">
        <f>C6-D29</f>
        <v>0</v>
      </c>
      <c r="F6" s="460"/>
      <c r="G6" s="460"/>
      <c r="H6" s="460"/>
      <c r="I6" s="460"/>
      <c r="J6" s="460"/>
      <c r="K6" s="461"/>
    </row>
    <row r="7" spans="1:16" ht="27.9" customHeight="1">
      <c r="A7" s="64"/>
      <c r="B7" s="63" t="s">
        <v>86</v>
      </c>
      <c r="C7" s="62" t="s">
        <v>87</v>
      </c>
      <c r="D7" s="62" t="s">
        <v>7</v>
      </c>
      <c r="E7" s="417" t="s">
        <v>88</v>
      </c>
      <c r="F7" s="417"/>
      <c r="G7" s="417"/>
      <c r="H7" s="417"/>
      <c r="I7" s="417"/>
      <c r="J7" s="417"/>
      <c r="K7" s="418"/>
      <c r="L7" s="61"/>
      <c r="M7" s="61"/>
      <c r="N7" s="61"/>
    </row>
    <row r="8" spans="1:16" ht="23.4" customHeight="1">
      <c r="A8" s="10"/>
      <c r="B8" s="60" t="s">
        <v>37</v>
      </c>
      <c r="C8" s="168"/>
      <c r="D8" s="169"/>
      <c r="E8" s="33"/>
      <c r="F8" s="32"/>
      <c r="G8" s="32"/>
      <c r="H8" s="32"/>
      <c r="I8" s="32"/>
      <c r="J8" s="32"/>
      <c r="K8" s="31"/>
    </row>
    <row r="9" spans="1:16" ht="23.4" customHeight="1">
      <c r="A9" s="10"/>
      <c r="B9" s="58"/>
      <c r="C9" s="116">
        <f>ROUNDDOWN(D9/2,0)</f>
        <v>0</v>
      </c>
      <c r="D9" s="9">
        <f>F9*12</f>
        <v>0</v>
      </c>
      <c r="E9" s="57" t="s">
        <v>29</v>
      </c>
      <c r="F9" s="279"/>
      <c r="G9" s="56" t="s">
        <v>82</v>
      </c>
      <c r="H9" s="55"/>
      <c r="I9" s="55"/>
      <c r="J9" s="49"/>
      <c r="K9" s="48"/>
    </row>
    <row r="10" spans="1:16" ht="23.4" customHeight="1">
      <c r="A10" s="10"/>
      <c r="B10" s="54" t="s">
        <v>78</v>
      </c>
      <c r="C10" s="168"/>
      <c r="D10" s="169"/>
      <c r="E10" s="408" t="s">
        <v>34</v>
      </c>
      <c r="F10" s="409"/>
      <c r="G10" s="409"/>
      <c r="H10" s="409"/>
      <c r="I10" s="409"/>
      <c r="J10" s="409"/>
      <c r="K10" s="410"/>
    </row>
    <row r="11" spans="1:16" ht="23.4" customHeight="1">
      <c r="A11" s="10"/>
      <c r="B11" s="11" t="s">
        <v>36</v>
      </c>
      <c r="C11" s="117">
        <f>ROUNDDOWN(D11/2,0)</f>
        <v>0</v>
      </c>
      <c r="D11" s="12">
        <f>F11</f>
        <v>0</v>
      </c>
      <c r="E11" s="52" t="s">
        <v>29</v>
      </c>
      <c r="F11" s="281"/>
      <c r="G11" s="51" t="s">
        <v>46</v>
      </c>
      <c r="H11" s="50"/>
      <c r="I11" s="50"/>
      <c r="J11" s="49"/>
      <c r="K11" s="48"/>
    </row>
    <row r="12" spans="1:16" ht="23.4" customHeight="1">
      <c r="A12" s="10"/>
      <c r="B12" s="11" t="s">
        <v>35</v>
      </c>
      <c r="C12" s="117">
        <f>ROUNDDOWN(D12/2,0)</f>
        <v>0</v>
      </c>
      <c r="D12" s="12">
        <f>F12*12</f>
        <v>0</v>
      </c>
      <c r="E12" s="52" t="s">
        <v>29</v>
      </c>
      <c r="F12" s="281"/>
      <c r="G12" s="51" t="s">
        <v>82</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75</v>
      </c>
      <c r="C15" s="168"/>
      <c r="D15" s="169"/>
      <c r="E15" s="408" t="s">
        <v>34</v>
      </c>
      <c r="F15" s="409"/>
      <c r="G15" s="409"/>
      <c r="H15" s="409"/>
      <c r="I15" s="409"/>
      <c r="J15" s="409"/>
      <c r="K15" s="410"/>
    </row>
    <row r="16" spans="1:16" ht="23.4" customHeight="1">
      <c r="A16" s="10"/>
      <c r="B16" s="11" t="s">
        <v>33</v>
      </c>
      <c r="C16" s="117">
        <f>ROUND(D16/2,0)</f>
        <v>0</v>
      </c>
      <c r="D16" s="12">
        <f>ROUND(F16*12,0)</f>
        <v>0</v>
      </c>
      <c r="E16" s="52" t="s">
        <v>29</v>
      </c>
      <c r="F16" s="281"/>
      <c r="G16" s="51" t="s">
        <v>82</v>
      </c>
      <c r="H16" s="50"/>
      <c r="I16" s="50"/>
      <c r="J16" s="49"/>
      <c r="K16" s="48"/>
    </row>
    <row r="17" spans="1:11" ht="23.4" customHeight="1">
      <c r="A17" s="10"/>
      <c r="B17" s="11" t="s">
        <v>32</v>
      </c>
      <c r="C17" s="117">
        <f t="shared" ref="C17:C20" si="0">ROUND(D17/2,0)</f>
        <v>0</v>
      </c>
      <c r="D17" s="12">
        <f>ROUND(F17*12,0)</f>
        <v>0</v>
      </c>
      <c r="E17" s="52" t="s">
        <v>29</v>
      </c>
      <c r="F17" s="281"/>
      <c r="G17" s="51" t="s">
        <v>82</v>
      </c>
      <c r="H17" s="50"/>
      <c r="I17" s="50"/>
      <c r="J17" s="49"/>
      <c r="K17" s="48"/>
    </row>
    <row r="18" spans="1:11" ht="23.4" customHeight="1">
      <c r="A18" s="10"/>
      <c r="B18" s="11" t="s">
        <v>101</v>
      </c>
      <c r="C18" s="117">
        <f t="shared" si="0"/>
        <v>0</v>
      </c>
      <c r="D18" s="12">
        <f>ROUND(F18*12,0)</f>
        <v>0</v>
      </c>
      <c r="E18" s="52" t="s">
        <v>29</v>
      </c>
      <c r="F18" s="281"/>
      <c r="G18" s="51" t="s">
        <v>82</v>
      </c>
      <c r="H18" s="50"/>
      <c r="I18" s="50"/>
      <c r="J18" s="49"/>
      <c r="K18" s="48"/>
    </row>
    <row r="19" spans="1:11" ht="23.4" customHeight="1">
      <c r="A19" s="10"/>
      <c r="B19" s="11" t="s">
        <v>31</v>
      </c>
      <c r="C19" s="117">
        <f t="shared" si="0"/>
        <v>0</v>
      </c>
      <c r="D19" s="12">
        <f>ROUND(F19*12,0)</f>
        <v>0</v>
      </c>
      <c r="E19" s="52" t="s">
        <v>29</v>
      </c>
      <c r="F19" s="281"/>
      <c r="G19" s="51" t="s">
        <v>82</v>
      </c>
      <c r="H19" s="50"/>
      <c r="I19" s="50"/>
      <c r="J19" s="49"/>
      <c r="K19" s="48"/>
    </row>
    <row r="20" spans="1:11" ht="23.4" customHeight="1">
      <c r="A20" s="10"/>
      <c r="B20" s="11" t="s">
        <v>30</v>
      </c>
      <c r="C20" s="117">
        <f t="shared" si="0"/>
        <v>0</v>
      </c>
      <c r="D20" s="12">
        <f>ROUND(F20*12,0)</f>
        <v>0</v>
      </c>
      <c r="E20" s="52" t="s">
        <v>29</v>
      </c>
      <c r="F20" s="281"/>
      <c r="G20" s="51" t="s">
        <v>82</v>
      </c>
      <c r="H20" s="50"/>
      <c r="I20" s="50"/>
      <c r="J20" s="49"/>
      <c r="K20" s="48"/>
    </row>
    <row r="21" spans="1:11" ht="23.4" customHeight="1">
      <c r="A21" s="10"/>
      <c r="B21" s="17"/>
      <c r="C21" s="16"/>
      <c r="D21" s="16"/>
      <c r="E21" s="47"/>
      <c r="F21" s="46"/>
      <c r="G21" s="46"/>
      <c r="H21" s="46"/>
      <c r="I21" s="46"/>
      <c r="J21" s="46"/>
      <c r="K21" s="45"/>
    </row>
    <row r="22" spans="1:11" ht="23.4" customHeight="1">
      <c r="A22" s="10"/>
      <c r="B22" s="35" t="s">
        <v>79</v>
      </c>
      <c r="C22" s="168"/>
      <c r="D22" s="169"/>
      <c r="E22" s="44"/>
      <c r="F22" s="44"/>
      <c r="G22" s="44"/>
      <c r="H22" s="44"/>
      <c r="I22" s="44"/>
      <c r="J22" s="44"/>
      <c r="K22" s="43"/>
    </row>
    <row r="23" spans="1:11" ht="23.4" customHeight="1">
      <c r="A23" s="10"/>
      <c r="B23" s="39" t="s">
        <v>27</v>
      </c>
      <c r="C23" s="118">
        <f>ROUNDDOWN(D23/2,0)</f>
        <v>0</v>
      </c>
      <c r="D23" s="38">
        <f>F23*H23*J23</f>
        <v>0</v>
      </c>
      <c r="E23" s="38" t="s">
        <v>24</v>
      </c>
      <c r="F23" s="279"/>
      <c r="G23" s="37" t="s">
        <v>23</v>
      </c>
      <c r="H23" s="282"/>
      <c r="I23" s="42" t="s">
        <v>83</v>
      </c>
      <c r="J23" s="42">
        <v>1</v>
      </c>
      <c r="K23" s="36" t="s">
        <v>17</v>
      </c>
    </row>
    <row r="24" spans="1:11" ht="23.4" customHeight="1">
      <c r="A24" s="10"/>
      <c r="B24" s="39" t="s">
        <v>26</v>
      </c>
      <c r="C24" s="118">
        <f>ROUNDDOWN(D24/2,0)</f>
        <v>0</v>
      </c>
      <c r="D24" s="38">
        <f>F24*H24*J24</f>
        <v>0</v>
      </c>
      <c r="E24" s="38" t="s">
        <v>20</v>
      </c>
      <c r="F24" s="279"/>
      <c r="G24" s="37" t="s">
        <v>19</v>
      </c>
      <c r="H24" s="282"/>
      <c r="I24" s="37" t="s">
        <v>18</v>
      </c>
      <c r="J24" s="37">
        <v>1</v>
      </c>
      <c r="K24" s="36" t="s">
        <v>17</v>
      </c>
    </row>
    <row r="25" spans="1:11" ht="23.4" customHeight="1">
      <c r="A25" s="10"/>
      <c r="B25" s="39" t="s">
        <v>25</v>
      </c>
      <c r="C25" s="38">
        <f>D25</f>
        <v>0</v>
      </c>
      <c r="D25" s="38">
        <f>F25*H25*J25</f>
        <v>0</v>
      </c>
      <c r="E25" s="38" t="s">
        <v>24</v>
      </c>
      <c r="F25" s="279"/>
      <c r="G25" s="37" t="s">
        <v>23</v>
      </c>
      <c r="H25" s="282"/>
      <c r="I25" s="37" t="s">
        <v>83</v>
      </c>
      <c r="J25" s="282"/>
      <c r="K25" s="41" t="s">
        <v>17</v>
      </c>
    </row>
    <row r="26" spans="1:11" ht="23.4" customHeight="1">
      <c r="A26" s="10"/>
      <c r="B26" s="40" t="s">
        <v>21</v>
      </c>
      <c r="C26" s="38">
        <f>D26</f>
        <v>0</v>
      </c>
      <c r="D26" s="29">
        <f>F26*H26*J26</f>
        <v>0</v>
      </c>
      <c r="E26" s="38" t="s">
        <v>20</v>
      </c>
      <c r="F26" s="279"/>
      <c r="G26" s="37" t="s">
        <v>19</v>
      </c>
      <c r="H26" s="282"/>
      <c r="I26" s="37" t="s">
        <v>18</v>
      </c>
      <c r="J26" s="282"/>
      <c r="K26" s="36" t="s">
        <v>17</v>
      </c>
    </row>
    <row r="27" spans="1:11" ht="23.4" customHeight="1">
      <c r="A27" s="10"/>
      <c r="B27" s="35" t="s">
        <v>77</v>
      </c>
      <c r="C27" s="168"/>
      <c r="D27" s="169"/>
      <c r="E27" s="33"/>
      <c r="F27" s="32"/>
      <c r="G27" s="32"/>
      <c r="H27" s="32"/>
      <c r="I27" s="32"/>
      <c r="J27" s="32"/>
      <c r="K27" s="31"/>
    </row>
    <row r="28" spans="1:11" ht="23.4" customHeight="1">
      <c r="A28" s="10"/>
      <c r="B28" s="30" t="s">
        <v>16</v>
      </c>
      <c r="C28" s="292">
        <f>ROUNDDOWN(D28/2,0)</f>
        <v>0</v>
      </c>
      <c r="D28" s="29">
        <f>F28*12</f>
        <v>0</v>
      </c>
      <c r="E28" s="28" t="s">
        <v>15</v>
      </c>
      <c r="F28" s="284"/>
      <c r="G28" s="27" t="s">
        <v>84</v>
      </c>
      <c r="H28" s="27"/>
      <c r="I28" s="27"/>
      <c r="J28" s="27"/>
      <c r="K28" s="26"/>
    </row>
    <row r="29" spans="1:11" ht="23.4" customHeight="1">
      <c r="A29" s="19"/>
      <c r="B29" s="142" t="s">
        <v>106</v>
      </c>
      <c r="C29" s="140"/>
      <c r="D29" s="29">
        <f>F29</f>
        <v>0</v>
      </c>
      <c r="E29" s="47" t="s">
        <v>15</v>
      </c>
      <c r="F29" s="285"/>
      <c r="G29" s="404" t="s">
        <v>107</v>
      </c>
      <c r="H29" s="404"/>
      <c r="I29" s="404"/>
      <c r="J29" s="404"/>
      <c r="K29" s="405"/>
    </row>
    <row r="30" spans="1:11" ht="27" customHeight="1">
      <c r="A30" s="400" t="s">
        <v>143</v>
      </c>
      <c r="B30" s="401"/>
      <c r="C30" s="402">
        <f>C31+C42</f>
        <v>0</v>
      </c>
      <c r="D30" s="403"/>
      <c r="E30" s="442"/>
      <c r="F30" s="443"/>
      <c r="G30" s="443"/>
      <c r="H30" s="443"/>
      <c r="I30" s="443"/>
      <c r="J30" s="443"/>
      <c r="K30" s="444"/>
    </row>
    <row r="31" spans="1:11" ht="27" customHeight="1">
      <c r="A31" s="155"/>
      <c r="B31" s="22" t="s">
        <v>144</v>
      </c>
      <c r="C31" s="438">
        <f>SUM(D33:D41)</f>
        <v>0</v>
      </c>
      <c r="D31" s="439"/>
      <c r="E31" s="432" t="s">
        <v>14</v>
      </c>
      <c r="F31" s="433"/>
      <c r="G31" s="433"/>
      <c r="H31" s="433"/>
      <c r="I31" s="433"/>
      <c r="J31" s="433"/>
      <c r="K31" s="434"/>
    </row>
    <row r="32" spans="1:11" ht="27" customHeight="1">
      <c r="A32" s="21"/>
      <c r="B32" s="63" t="s">
        <v>145</v>
      </c>
      <c r="C32" s="62" t="s">
        <v>87</v>
      </c>
      <c r="D32" s="62" t="s">
        <v>7</v>
      </c>
      <c r="E32" s="417" t="s">
        <v>88</v>
      </c>
      <c r="F32" s="417"/>
      <c r="G32" s="417"/>
      <c r="H32" s="417"/>
      <c r="I32" s="417"/>
      <c r="J32" s="417"/>
      <c r="K32" s="418"/>
    </row>
    <row r="33" spans="1:11" ht="23.4" customHeight="1">
      <c r="A33" s="19"/>
      <c r="B33" s="76" t="s">
        <v>3</v>
      </c>
      <c r="C33" s="13">
        <f>D33</f>
        <v>0</v>
      </c>
      <c r="D33" s="287"/>
      <c r="E33" s="445"/>
      <c r="F33" s="446"/>
      <c r="G33" s="446"/>
      <c r="H33" s="446"/>
      <c r="I33" s="446"/>
      <c r="J33" s="446"/>
      <c r="K33" s="447"/>
    </row>
    <row r="34" spans="1:11" ht="23.4" customHeight="1">
      <c r="A34" s="19"/>
      <c r="B34" s="11" t="s">
        <v>94</v>
      </c>
      <c r="C34" s="11">
        <f>D34</f>
        <v>0</v>
      </c>
      <c r="D34" s="288"/>
      <c r="E34" s="448"/>
      <c r="F34" s="449"/>
      <c r="G34" s="449"/>
      <c r="H34" s="449"/>
      <c r="I34" s="449"/>
      <c r="J34" s="449"/>
      <c r="K34" s="450"/>
    </row>
    <row r="35" spans="1:11" ht="23.4" customHeight="1">
      <c r="A35" s="19"/>
      <c r="B35" s="11" t="s">
        <v>55</v>
      </c>
      <c r="C35" s="286"/>
      <c r="D35" s="288"/>
      <c r="E35" s="448"/>
      <c r="F35" s="449"/>
      <c r="G35" s="449"/>
      <c r="H35" s="449"/>
      <c r="I35" s="449"/>
      <c r="J35" s="449"/>
      <c r="K35" s="450"/>
    </row>
    <row r="36" spans="1:11" ht="23.4" customHeight="1">
      <c r="A36" s="19"/>
      <c r="B36" s="11" t="s">
        <v>40</v>
      </c>
      <c r="C36" s="286"/>
      <c r="D36" s="288"/>
      <c r="E36" s="448"/>
      <c r="F36" s="449"/>
      <c r="G36" s="449"/>
      <c r="H36" s="449"/>
      <c r="I36" s="449"/>
      <c r="J36" s="449"/>
      <c r="K36" s="450"/>
    </row>
    <row r="37" spans="1:11" ht="23.4" customHeight="1">
      <c r="A37" s="19"/>
      <c r="B37" s="11" t="s">
        <v>39</v>
      </c>
      <c r="C37" s="11">
        <f>D37</f>
        <v>0</v>
      </c>
      <c r="D37" s="288"/>
      <c r="E37" s="448"/>
      <c r="F37" s="449"/>
      <c r="G37" s="449"/>
      <c r="H37" s="449"/>
      <c r="I37" s="449"/>
      <c r="J37" s="449"/>
      <c r="K37" s="450"/>
    </row>
    <row r="38" spans="1:11" ht="23.4" customHeight="1">
      <c r="A38" s="19"/>
      <c r="B38" s="11" t="s">
        <v>12</v>
      </c>
      <c r="C38" s="11">
        <f>D38</f>
        <v>0</v>
      </c>
      <c r="D38" s="12">
        <f>G38+J38</f>
        <v>0</v>
      </c>
      <c r="E38" s="457" t="s">
        <v>11</v>
      </c>
      <c r="F38" s="458"/>
      <c r="G38" s="281"/>
      <c r="H38" s="458" t="s">
        <v>10</v>
      </c>
      <c r="I38" s="458"/>
      <c r="J38" s="281"/>
      <c r="K38" s="20" t="s">
        <v>9</v>
      </c>
    </row>
    <row r="39" spans="1:11" ht="23.4" customHeight="1">
      <c r="A39" s="19"/>
      <c r="B39" s="11" t="s">
        <v>8</v>
      </c>
      <c r="C39" s="11">
        <f>D39</f>
        <v>0</v>
      </c>
      <c r="D39" s="288"/>
      <c r="E39" s="448"/>
      <c r="F39" s="449"/>
      <c r="G39" s="449"/>
      <c r="H39" s="449"/>
      <c r="I39" s="449"/>
      <c r="J39" s="449"/>
      <c r="K39" s="450"/>
    </row>
    <row r="40" spans="1:11" ht="23.4" customHeight="1">
      <c r="A40" s="19"/>
      <c r="B40" s="11" t="s">
        <v>56</v>
      </c>
      <c r="C40" s="9">
        <f>D40</f>
        <v>0</v>
      </c>
      <c r="D40" s="288"/>
      <c r="E40" s="448"/>
      <c r="F40" s="449"/>
      <c r="G40" s="449"/>
      <c r="H40" s="449"/>
      <c r="I40" s="449"/>
      <c r="J40" s="449"/>
      <c r="K40" s="450"/>
    </row>
    <row r="41" spans="1:11" ht="23.4" customHeight="1">
      <c r="A41" s="18"/>
      <c r="B41" s="17"/>
      <c r="C41" s="16"/>
      <c r="D41" s="289"/>
      <c r="E41" s="454"/>
      <c r="F41" s="455"/>
      <c r="G41" s="455"/>
      <c r="H41" s="455"/>
      <c r="I41" s="455"/>
      <c r="J41" s="455"/>
      <c r="K41" s="456"/>
    </row>
    <row r="42" spans="1:11" ht="27.9" customHeight="1">
      <c r="A42" s="15"/>
      <c r="B42" s="67" t="s">
        <v>140</v>
      </c>
      <c r="C42" s="438">
        <f>SUM(D44:D49)</f>
        <v>0</v>
      </c>
      <c r="D42" s="439"/>
      <c r="E42" s="432" t="s">
        <v>90</v>
      </c>
      <c r="F42" s="433"/>
      <c r="G42" s="433"/>
      <c r="H42" s="433"/>
      <c r="I42" s="433"/>
      <c r="J42" s="433"/>
      <c r="K42" s="434"/>
    </row>
    <row r="43" spans="1:11" ht="27.9" customHeight="1">
      <c r="A43" s="14"/>
      <c r="B43" s="63" t="s">
        <v>141</v>
      </c>
      <c r="C43" s="62" t="s">
        <v>87</v>
      </c>
      <c r="D43" s="62" t="s">
        <v>7</v>
      </c>
      <c r="E43" s="417" t="s">
        <v>88</v>
      </c>
      <c r="F43" s="417"/>
      <c r="G43" s="417"/>
      <c r="H43" s="417"/>
      <c r="I43" s="417"/>
      <c r="J43" s="417"/>
      <c r="K43" s="418"/>
    </row>
    <row r="44" spans="1:11" ht="23.4" customHeight="1">
      <c r="A44" s="10"/>
      <c r="B44" s="13" t="s">
        <v>5</v>
      </c>
      <c r="C44" s="13">
        <f>D44</f>
        <v>0</v>
      </c>
      <c r="D44" s="287"/>
      <c r="E44" s="445"/>
      <c r="F44" s="446"/>
      <c r="G44" s="446"/>
      <c r="H44" s="446"/>
      <c r="I44" s="446"/>
      <c r="J44" s="446"/>
      <c r="K44" s="447"/>
    </row>
    <row r="45" spans="1:11" ht="23.4" customHeight="1">
      <c r="A45" s="10"/>
      <c r="B45" s="11" t="s">
        <v>41</v>
      </c>
      <c r="C45" s="11">
        <f>D45</f>
        <v>0</v>
      </c>
      <c r="D45" s="288"/>
      <c r="E45" s="448"/>
      <c r="F45" s="449"/>
      <c r="G45" s="449"/>
      <c r="H45" s="449"/>
      <c r="I45" s="449"/>
      <c r="J45" s="449"/>
      <c r="K45" s="450"/>
    </row>
    <row r="46" spans="1:11" ht="23.4" customHeight="1">
      <c r="A46" s="10"/>
      <c r="B46" s="11" t="s">
        <v>4</v>
      </c>
      <c r="C46" s="11">
        <f>D46</f>
        <v>0</v>
      </c>
      <c r="D46" s="288"/>
      <c r="E46" s="448"/>
      <c r="F46" s="449"/>
      <c r="G46" s="449"/>
      <c r="H46" s="449"/>
      <c r="I46" s="449"/>
      <c r="J46" s="449"/>
      <c r="K46" s="450"/>
    </row>
    <row r="47" spans="1:11" ht="23.4" customHeight="1">
      <c r="A47" s="8"/>
      <c r="B47" s="70" t="s">
        <v>57</v>
      </c>
      <c r="C47" s="280"/>
      <c r="D47" s="290"/>
      <c r="E47" s="448"/>
      <c r="F47" s="449"/>
      <c r="G47" s="449"/>
      <c r="H47" s="449"/>
      <c r="I47" s="449"/>
      <c r="J47" s="449"/>
      <c r="K47" s="450"/>
    </row>
    <row r="48" spans="1:11" ht="23.4" customHeight="1">
      <c r="A48" s="8"/>
      <c r="B48" s="11" t="s">
        <v>42</v>
      </c>
      <c r="C48" s="11">
        <f>D48</f>
        <v>0</v>
      </c>
      <c r="D48" s="288"/>
      <c r="E48" s="448"/>
      <c r="F48" s="449"/>
      <c r="G48" s="449"/>
      <c r="H48" s="449"/>
      <c r="I48" s="449"/>
      <c r="J48" s="449"/>
      <c r="K48" s="450"/>
    </row>
    <row r="49" spans="1:11" ht="23.4" customHeight="1" thickBot="1">
      <c r="A49" s="7"/>
      <c r="B49" s="75" t="s">
        <v>56</v>
      </c>
      <c r="C49" s="78">
        <f>D49</f>
        <v>0</v>
      </c>
      <c r="D49" s="291"/>
      <c r="E49" s="451"/>
      <c r="F49" s="452"/>
      <c r="G49" s="452"/>
      <c r="H49" s="452"/>
      <c r="I49" s="452"/>
      <c r="J49" s="452"/>
      <c r="K49" s="453"/>
    </row>
    <row r="50" spans="1:11" ht="15" customHeight="1">
      <c r="A50" s="5"/>
      <c r="B50" s="421" t="s">
        <v>2</v>
      </c>
      <c r="C50" s="421"/>
      <c r="D50" s="421"/>
      <c r="E50" s="421"/>
      <c r="F50" s="421"/>
      <c r="G50" s="421"/>
      <c r="H50" s="421"/>
      <c r="I50" s="421"/>
      <c r="J50" s="421"/>
      <c r="K50" s="421"/>
    </row>
    <row r="51" spans="1:11" ht="31.5" customHeight="1">
      <c r="A51" s="5"/>
      <c r="B51" s="422" t="s">
        <v>142</v>
      </c>
      <c r="C51" s="422"/>
      <c r="D51" s="422"/>
      <c r="E51" s="422"/>
      <c r="F51" s="422"/>
      <c r="G51" s="422"/>
      <c r="H51" s="422"/>
      <c r="I51" s="422"/>
      <c r="J51" s="422"/>
      <c r="K51" s="422"/>
    </row>
    <row r="52" spans="1:11" ht="15" customHeight="1">
      <c r="A52" s="5"/>
      <c r="B52" s="423" t="s">
        <v>1</v>
      </c>
      <c r="C52" s="423"/>
      <c r="D52" s="423"/>
      <c r="E52" s="423"/>
      <c r="F52" s="423"/>
      <c r="G52" s="423"/>
      <c r="H52" s="423"/>
      <c r="I52" s="423"/>
      <c r="J52" s="423"/>
      <c r="K52" s="423"/>
    </row>
    <row r="53" spans="1:11" ht="15" customHeight="1">
      <c r="A53" s="5"/>
      <c r="B53" s="252" t="s">
        <v>214</v>
      </c>
      <c r="C53" s="252"/>
      <c r="D53" s="252"/>
      <c r="E53" s="252"/>
      <c r="F53" s="252"/>
      <c r="G53" s="252"/>
      <c r="H53" s="252"/>
      <c r="I53" s="252"/>
      <c r="J53" s="252"/>
      <c r="K53" s="252"/>
    </row>
    <row r="54" spans="1:11" ht="15" customHeight="1">
      <c r="A54" s="5"/>
      <c r="B54" s="421" t="s">
        <v>0</v>
      </c>
      <c r="C54" s="421"/>
      <c r="D54" s="421"/>
      <c r="E54" s="421"/>
      <c r="F54" s="421"/>
      <c r="G54" s="421"/>
      <c r="H54" s="421"/>
      <c r="I54" s="421"/>
      <c r="J54" s="421"/>
      <c r="K54" s="421"/>
    </row>
    <row r="55" spans="1:11" ht="13">
      <c r="A55" s="5"/>
      <c r="B55" s="270" t="s">
        <v>247</v>
      </c>
      <c r="C55" s="5"/>
      <c r="D55" s="5"/>
      <c r="E55" s="4"/>
      <c r="F55" s="4"/>
      <c r="G55" s="4"/>
      <c r="H55" s="4"/>
      <c r="I55" s="4"/>
      <c r="J55" s="4"/>
      <c r="K55" s="4"/>
    </row>
  </sheetData>
  <sheetProtection sheet="1" objects="1" scenarios="1"/>
  <mergeCells count="44">
    <mergeCell ref="A5:B5"/>
    <mergeCell ref="C5:D5"/>
    <mergeCell ref="E5:K5"/>
    <mergeCell ref="A1:K1"/>
    <mergeCell ref="B3:K3"/>
    <mergeCell ref="A4:B4"/>
    <mergeCell ref="C4:D4"/>
    <mergeCell ref="E4:K4"/>
    <mergeCell ref="E32:K32"/>
    <mergeCell ref="A6:B6"/>
    <mergeCell ref="C6:D6"/>
    <mergeCell ref="E6:K6"/>
    <mergeCell ref="E7:K7"/>
    <mergeCell ref="E10:K10"/>
    <mergeCell ref="E15:K15"/>
    <mergeCell ref="G29:K29"/>
    <mergeCell ref="A30:B30"/>
    <mergeCell ref="C30:D30"/>
    <mergeCell ref="C31:D31"/>
    <mergeCell ref="E31:K31"/>
    <mergeCell ref="E43:K43"/>
    <mergeCell ref="E33:K33"/>
    <mergeCell ref="E34:K34"/>
    <mergeCell ref="E35:K35"/>
    <mergeCell ref="E36:K36"/>
    <mergeCell ref="E37:K37"/>
    <mergeCell ref="E38:F38"/>
    <mergeCell ref="H38:I38"/>
    <mergeCell ref="B50:K50"/>
    <mergeCell ref="B51:K51"/>
    <mergeCell ref="B52:K52"/>
    <mergeCell ref="B54:K54"/>
    <mergeCell ref="E30:K30"/>
    <mergeCell ref="E44:K44"/>
    <mergeCell ref="E45:K45"/>
    <mergeCell ref="E46:K46"/>
    <mergeCell ref="E47:K47"/>
    <mergeCell ref="E48:K48"/>
    <mergeCell ref="E49:K49"/>
    <mergeCell ref="E39:K39"/>
    <mergeCell ref="E40:K40"/>
    <mergeCell ref="E41:K41"/>
    <mergeCell ref="C42:D42"/>
    <mergeCell ref="E42:K42"/>
  </mergeCells>
  <phoneticPr fontId="6"/>
  <printOptions horizontalCentered="1"/>
  <pageMargins left="0.7" right="0.7" top="0.76666666666666672" bottom="0.28000000000000003" header="0.3" footer="0.3"/>
  <pageSetup paperSize="9" scale="63" orientation="portrait" cellComments="asDisplayed"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A1:P55"/>
  <sheetViews>
    <sheetView zoomScale="85" zoomScaleNormal="85" zoomScaleSheetLayoutView="100" workbookViewId="0">
      <selection activeCell="O24" sqref="O24"/>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1" customFormat="1" ht="19">
      <c r="A1" s="469" t="str">
        <f>"令和" &amp; I2 &amp;"年度　運営責任者人件費・ねりっこひろば経費　※消費税課税対象"</f>
        <v>令和9年度　運営責任者人件費・ねりっこひろば経費　※消費税課税対象</v>
      </c>
      <c r="B1" s="469"/>
      <c r="C1" s="469"/>
      <c r="D1" s="469"/>
      <c r="E1" s="469"/>
      <c r="F1" s="469"/>
      <c r="G1" s="469"/>
      <c r="H1" s="469"/>
      <c r="I1" s="469"/>
      <c r="J1" s="469"/>
      <c r="K1" s="469"/>
      <c r="P1" s="82"/>
    </row>
    <row r="2" spans="1:16">
      <c r="I2" s="1">
        <v>9</v>
      </c>
      <c r="J2" s="1" t="s">
        <v>154</v>
      </c>
    </row>
    <row r="3" spans="1:16" ht="15.9" customHeight="1" thickBot="1">
      <c r="A3" s="65"/>
      <c r="B3" s="392" t="s">
        <v>92</v>
      </c>
      <c r="C3" s="392"/>
      <c r="D3" s="392"/>
      <c r="E3" s="392"/>
      <c r="F3" s="392"/>
      <c r="G3" s="392"/>
      <c r="H3" s="392"/>
      <c r="I3" s="392"/>
      <c r="J3" s="392"/>
      <c r="K3" s="392"/>
    </row>
    <row r="4" spans="1:16" ht="27.9" customHeight="1">
      <c r="A4" s="470" t="s">
        <v>136</v>
      </c>
      <c r="B4" s="394"/>
      <c r="C4" s="395">
        <f>C5+C6+C30</f>
        <v>0</v>
      </c>
      <c r="D4" s="396"/>
      <c r="E4" s="397"/>
      <c r="F4" s="398"/>
      <c r="G4" s="398"/>
      <c r="H4" s="398"/>
      <c r="I4" s="398"/>
      <c r="J4" s="398"/>
      <c r="K4" s="399"/>
    </row>
    <row r="5" spans="1:16" ht="27.9" customHeight="1">
      <c r="A5" s="462" t="s">
        <v>134</v>
      </c>
      <c r="B5" s="463"/>
      <c r="C5" s="464">
        <f>ROUNDDOWN((SUM(C8:C29)+SUM(C33:C41)+SUM(C44:C49))*0.1,0)</f>
        <v>0</v>
      </c>
      <c r="D5" s="465"/>
      <c r="E5" s="466"/>
      <c r="F5" s="467"/>
      <c r="G5" s="467"/>
      <c r="H5" s="467"/>
      <c r="I5" s="467"/>
      <c r="J5" s="467"/>
      <c r="K5" s="468"/>
    </row>
    <row r="6" spans="1:16" ht="27.9" customHeight="1">
      <c r="A6" s="400" t="s">
        <v>135</v>
      </c>
      <c r="B6" s="411"/>
      <c r="C6" s="412">
        <f>SUM(D8:D29)</f>
        <v>0</v>
      </c>
      <c r="D6" s="413"/>
      <c r="E6" s="459">
        <f>C6-D29</f>
        <v>0</v>
      </c>
      <c r="F6" s="460"/>
      <c r="G6" s="460"/>
      <c r="H6" s="460"/>
      <c r="I6" s="460"/>
      <c r="J6" s="460"/>
      <c r="K6" s="461"/>
    </row>
    <row r="7" spans="1:16" ht="27.9" customHeight="1">
      <c r="A7" s="64"/>
      <c r="B7" s="63" t="s">
        <v>86</v>
      </c>
      <c r="C7" s="62" t="s">
        <v>87</v>
      </c>
      <c r="D7" s="62" t="s">
        <v>7</v>
      </c>
      <c r="E7" s="417" t="s">
        <v>88</v>
      </c>
      <c r="F7" s="417"/>
      <c r="G7" s="417"/>
      <c r="H7" s="417"/>
      <c r="I7" s="417"/>
      <c r="J7" s="417"/>
      <c r="K7" s="418"/>
      <c r="L7" s="61"/>
      <c r="M7" s="61"/>
      <c r="N7" s="61"/>
    </row>
    <row r="8" spans="1:16" ht="23.4" customHeight="1">
      <c r="A8" s="10"/>
      <c r="B8" s="60" t="s">
        <v>37</v>
      </c>
      <c r="C8" s="168"/>
      <c r="D8" s="169"/>
      <c r="E8" s="33"/>
      <c r="F8" s="32"/>
      <c r="G8" s="32"/>
      <c r="H8" s="32"/>
      <c r="I8" s="32"/>
      <c r="J8" s="32"/>
      <c r="K8" s="31"/>
    </row>
    <row r="9" spans="1:16" ht="23.4" customHeight="1">
      <c r="A9" s="10"/>
      <c r="B9" s="58"/>
      <c r="C9" s="116">
        <f>ROUNDDOWN(D9/2,0)</f>
        <v>0</v>
      </c>
      <c r="D9" s="9">
        <f>F9*12</f>
        <v>0</v>
      </c>
      <c r="E9" s="57" t="s">
        <v>29</v>
      </c>
      <c r="F9" s="279"/>
      <c r="G9" s="56" t="s">
        <v>82</v>
      </c>
      <c r="H9" s="55"/>
      <c r="I9" s="55"/>
      <c r="J9" s="49"/>
      <c r="K9" s="48"/>
    </row>
    <row r="10" spans="1:16" ht="23.4" customHeight="1">
      <c r="A10" s="10"/>
      <c r="B10" s="54" t="s">
        <v>78</v>
      </c>
      <c r="C10" s="168"/>
      <c r="D10" s="169"/>
      <c r="E10" s="408" t="s">
        <v>34</v>
      </c>
      <c r="F10" s="409"/>
      <c r="G10" s="409"/>
      <c r="H10" s="409"/>
      <c r="I10" s="409"/>
      <c r="J10" s="409"/>
      <c r="K10" s="410"/>
    </row>
    <row r="11" spans="1:16" ht="23.4" customHeight="1">
      <c r="A11" s="10"/>
      <c r="B11" s="11" t="s">
        <v>36</v>
      </c>
      <c r="C11" s="117">
        <f>ROUNDDOWN(D11/2,0)</f>
        <v>0</v>
      </c>
      <c r="D11" s="12">
        <f>F11</f>
        <v>0</v>
      </c>
      <c r="E11" s="52" t="s">
        <v>29</v>
      </c>
      <c r="F11" s="281"/>
      <c r="G11" s="51" t="s">
        <v>46</v>
      </c>
      <c r="H11" s="50"/>
      <c r="I11" s="50"/>
      <c r="J11" s="49"/>
      <c r="K11" s="48"/>
    </row>
    <row r="12" spans="1:16" ht="23.4" customHeight="1">
      <c r="A12" s="10"/>
      <c r="B12" s="11" t="s">
        <v>35</v>
      </c>
      <c r="C12" s="117">
        <f>ROUNDDOWN(D12/2,0)</f>
        <v>0</v>
      </c>
      <c r="D12" s="12">
        <f>F12*12</f>
        <v>0</v>
      </c>
      <c r="E12" s="52" t="s">
        <v>29</v>
      </c>
      <c r="F12" s="281"/>
      <c r="G12" s="51" t="s">
        <v>82</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75</v>
      </c>
      <c r="C15" s="168"/>
      <c r="D15" s="169"/>
      <c r="E15" s="408" t="s">
        <v>34</v>
      </c>
      <c r="F15" s="409"/>
      <c r="G15" s="409"/>
      <c r="H15" s="409"/>
      <c r="I15" s="409"/>
      <c r="J15" s="409"/>
      <c r="K15" s="410"/>
    </row>
    <row r="16" spans="1:16" ht="23.4" customHeight="1">
      <c r="A16" s="10"/>
      <c r="B16" s="11" t="s">
        <v>33</v>
      </c>
      <c r="C16" s="117">
        <f>ROUND(D16/2,0)</f>
        <v>0</v>
      </c>
      <c r="D16" s="12">
        <f>ROUND(F16*12,0)</f>
        <v>0</v>
      </c>
      <c r="E16" s="52" t="s">
        <v>29</v>
      </c>
      <c r="F16" s="281"/>
      <c r="G16" s="51" t="s">
        <v>82</v>
      </c>
      <c r="H16" s="50"/>
      <c r="I16" s="50"/>
      <c r="J16" s="49"/>
      <c r="K16" s="48"/>
    </row>
    <row r="17" spans="1:11" ht="23.4" customHeight="1">
      <c r="A17" s="10"/>
      <c r="B17" s="11" t="s">
        <v>32</v>
      </c>
      <c r="C17" s="117">
        <f t="shared" ref="C17:C20" si="0">ROUND(D17/2,0)</f>
        <v>0</v>
      </c>
      <c r="D17" s="12">
        <f>ROUND(F17*12,0)</f>
        <v>0</v>
      </c>
      <c r="E17" s="52" t="s">
        <v>29</v>
      </c>
      <c r="F17" s="281"/>
      <c r="G17" s="51" t="s">
        <v>82</v>
      </c>
      <c r="H17" s="50"/>
      <c r="I17" s="50"/>
      <c r="J17" s="49"/>
      <c r="K17" s="48"/>
    </row>
    <row r="18" spans="1:11" ht="23.4" customHeight="1">
      <c r="A18" s="10"/>
      <c r="B18" s="11" t="s">
        <v>101</v>
      </c>
      <c r="C18" s="117">
        <f t="shared" si="0"/>
        <v>0</v>
      </c>
      <c r="D18" s="12">
        <f>ROUND(F18*12,0)</f>
        <v>0</v>
      </c>
      <c r="E18" s="52" t="s">
        <v>29</v>
      </c>
      <c r="F18" s="281"/>
      <c r="G18" s="51" t="s">
        <v>82</v>
      </c>
      <c r="H18" s="50"/>
      <c r="I18" s="50"/>
      <c r="J18" s="49"/>
      <c r="K18" s="48"/>
    </row>
    <row r="19" spans="1:11" ht="23.4" customHeight="1">
      <c r="A19" s="10"/>
      <c r="B19" s="11" t="s">
        <v>31</v>
      </c>
      <c r="C19" s="117">
        <f t="shared" si="0"/>
        <v>0</v>
      </c>
      <c r="D19" s="12">
        <f>ROUND(F19*12,0)</f>
        <v>0</v>
      </c>
      <c r="E19" s="52" t="s">
        <v>29</v>
      </c>
      <c r="F19" s="281"/>
      <c r="G19" s="51" t="s">
        <v>82</v>
      </c>
      <c r="H19" s="50"/>
      <c r="I19" s="50"/>
      <c r="J19" s="49"/>
      <c r="K19" s="48"/>
    </row>
    <row r="20" spans="1:11" ht="23.4" customHeight="1">
      <c r="A20" s="10"/>
      <c r="B20" s="11" t="s">
        <v>30</v>
      </c>
      <c r="C20" s="117">
        <f t="shared" si="0"/>
        <v>0</v>
      </c>
      <c r="D20" s="12">
        <f>ROUND(F20*12,0)</f>
        <v>0</v>
      </c>
      <c r="E20" s="52" t="s">
        <v>29</v>
      </c>
      <c r="F20" s="281"/>
      <c r="G20" s="51" t="s">
        <v>82</v>
      </c>
      <c r="H20" s="50"/>
      <c r="I20" s="50"/>
      <c r="J20" s="49"/>
      <c r="K20" s="48"/>
    </row>
    <row r="21" spans="1:11" ht="23.4" customHeight="1">
      <c r="A21" s="10"/>
      <c r="B21" s="17"/>
      <c r="C21" s="16"/>
      <c r="D21" s="16"/>
      <c r="E21" s="47"/>
      <c r="F21" s="46"/>
      <c r="G21" s="46"/>
      <c r="H21" s="46"/>
      <c r="I21" s="46"/>
      <c r="J21" s="46"/>
      <c r="K21" s="45"/>
    </row>
    <row r="22" spans="1:11" ht="23.4" customHeight="1">
      <c r="A22" s="10"/>
      <c r="B22" s="35" t="s">
        <v>79</v>
      </c>
      <c r="C22" s="168"/>
      <c r="D22" s="169"/>
      <c r="E22" s="44"/>
      <c r="F22" s="44"/>
      <c r="G22" s="44"/>
      <c r="H22" s="44"/>
      <c r="I22" s="44"/>
      <c r="J22" s="44"/>
      <c r="K22" s="43"/>
    </row>
    <row r="23" spans="1:11" ht="23.4" customHeight="1">
      <c r="A23" s="10"/>
      <c r="B23" s="39" t="s">
        <v>27</v>
      </c>
      <c r="C23" s="118">
        <f>ROUNDDOWN(D23/2,0)</f>
        <v>0</v>
      </c>
      <c r="D23" s="38">
        <f>F23*H23*J23</f>
        <v>0</v>
      </c>
      <c r="E23" s="38" t="s">
        <v>24</v>
      </c>
      <c r="F23" s="279"/>
      <c r="G23" s="37" t="s">
        <v>23</v>
      </c>
      <c r="H23" s="282"/>
      <c r="I23" s="42" t="s">
        <v>83</v>
      </c>
      <c r="J23" s="42">
        <v>1</v>
      </c>
      <c r="K23" s="36" t="s">
        <v>17</v>
      </c>
    </row>
    <row r="24" spans="1:11" ht="23.4" customHeight="1">
      <c r="A24" s="10"/>
      <c r="B24" s="39" t="s">
        <v>26</v>
      </c>
      <c r="C24" s="118">
        <f>ROUNDDOWN(D24/2,0)</f>
        <v>0</v>
      </c>
      <c r="D24" s="38">
        <f>F24*H24*J24</f>
        <v>0</v>
      </c>
      <c r="E24" s="38" t="s">
        <v>20</v>
      </c>
      <c r="F24" s="279"/>
      <c r="G24" s="37" t="s">
        <v>19</v>
      </c>
      <c r="H24" s="282"/>
      <c r="I24" s="37" t="s">
        <v>18</v>
      </c>
      <c r="J24" s="37">
        <v>1</v>
      </c>
      <c r="K24" s="36" t="s">
        <v>17</v>
      </c>
    </row>
    <row r="25" spans="1:11" ht="23.4" customHeight="1">
      <c r="A25" s="10"/>
      <c r="B25" s="39" t="s">
        <v>25</v>
      </c>
      <c r="C25" s="38">
        <f>D25</f>
        <v>0</v>
      </c>
      <c r="D25" s="38">
        <f>F25*H25*J25</f>
        <v>0</v>
      </c>
      <c r="E25" s="38" t="s">
        <v>24</v>
      </c>
      <c r="F25" s="279"/>
      <c r="G25" s="37" t="s">
        <v>23</v>
      </c>
      <c r="H25" s="282"/>
      <c r="I25" s="37" t="s">
        <v>83</v>
      </c>
      <c r="J25" s="282"/>
      <c r="K25" s="41" t="s">
        <v>17</v>
      </c>
    </row>
    <row r="26" spans="1:11" ht="23.4" customHeight="1">
      <c r="A26" s="10"/>
      <c r="B26" s="40" t="s">
        <v>21</v>
      </c>
      <c r="C26" s="38">
        <f>D26</f>
        <v>0</v>
      </c>
      <c r="D26" s="29">
        <f>F26*H26*J26</f>
        <v>0</v>
      </c>
      <c r="E26" s="38" t="s">
        <v>20</v>
      </c>
      <c r="F26" s="279"/>
      <c r="G26" s="37" t="s">
        <v>19</v>
      </c>
      <c r="H26" s="282"/>
      <c r="I26" s="37" t="s">
        <v>18</v>
      </c>
      <c r="J26" s="282"/>
      <c r="K26" s="36" t="s">
        <v>17</v>
      </c>
    </row>
    <row r="27" spans="1:11" ht="23.4" customHeight="1">
      <c r="A27" s="10"/>
      <c r="B27" s="35" t="s">
        <v>77</v>
      </c>
      <c r="C27" s="168"/>
      <c r="D27" s="169"/>
      <c r="E27" s="33"/>
      <c r="F27" s="32"/>
      <c r="G27" s="32"/>
      <c r="H27" s="32"/>
      <c r="I27" s="32"/>
      <c r="J27" s="32"/>
      <c r="K27" s="31"/>
    </row>
    <row r="28" spans="1:11" ht="23.4" customHeight="1">
      <c r="A28" s="10"/>
      <c r="B28" s="30" t="s">
        <v>16</v>
      </c>
      <c r="C28" s="292">
        <f>ROUNDDOWN(D28/2,0)</f>
        <v>0</v>
      </c>
      <c r="D28" s="29">
        <f>F28*12</f>
        <v>0</v>
      </c>
      <c r="E28" s="28" t="s">
        <v>15</v>
      </c>
      <c r="F28" s="284"/>
      <c r="G28" s="27" t="s">
        <v>84</v>
      </c>
      <c r="H28" s="27"/>
      <c r="I28" s="27"/>
      <c r="J28" s="27"/>
      <c r="K28" s="26"/>
    </row>
    <row r="29" spans="1:11" ht="23.4" customHeight="1">
      <c r="A29" s="19"/>
      <c r="B29" s="142" t="s">
        <v>106</v>
      </c>
      <c r="C29" s="140"/>
      <c r="D29" s="29">
        <f>F29</f>
        <v>0</v>
      </c>
      <c r="E29" s="47" t="s">
        <v>15</v>
      </c>
      <c r="F29" s="285"/>
      <c r="G29" s="404" t="s">
        <v>107</v>
      </c>
      <c r="H29" s="404"/>
      <c r="I29" s="404"/>
      <c r="J29" s="404"/>
      <c r="K29" s="405"/>
    </row>
    <row r="30" spans="1:11" ht="27" customHeight="1">
      <c r="A30" s="400" t="s">
        <v>143</v>
      </c>
      <c r="B30" s="401"/>
      <c r="C30" s="402">
        <f>C31+C42</f>
        <v>0</v>
      </c>
      <c r="D30" s="403"/>
      <c r="E30" s="442"/>
      <c r="F30" s="443"/>
      <c r="G30" s="443"/>
      <c r="H30" s="443"/>
      <c r="I30" s="443"/>
      <c r="J30" s="443"/>
      <c r="K30" s="444"/>
    </row>
    <row r="31" spans="1:11" ht="27" customHeight="1">
      <c r="A31" s="155"/>
      <c r="B31" s="22" t="s">
        <v>144</v>
      </c>
      <c r="C31" s="438">
        <f>SUM(D33:D41)</f>
        <v>0</v>
      </c>
      <c r="D31" s="439"/>
      <c r="E31" s="432" t="s">
        <v>14</v>
      </c>
      <c r="F31" s="433"/>
      <c r="G31" s="433"/>
      <c r="H31" s="433"/>
      <c r="I31" s="433"/>
      <c r="J31" s="433"/>
      <c r="K31" s="434"/>
    </row>
    <row r="32" spans="1:11" ht="27" customHeight="1">
      <c r="A32" s="21"/>
      <c r="B32" s="63" t="s">
        <v>145</v>
      </c>
      <c r="C32" s="62" t="s">
        <v>87</v>
      </c>
      <c r="D32" s="62" t="s">
        <v>7</v>
      </c>
      <c r="E32" s="417" t="s">
        <v>88</v>
      </c>
      <c r="F32" s="417"/>
      <c r="G32" s="417"/>
      <c r="H32" s="417"/>
      <c r="I32" s="417"/>
      <c r="J32" s="417"/>
      <c r="K32" s="418"/>
    </row>
    <row r="33" spans="1:11" ht="23.4" customHeight="1">
      <c r="A33" s="19"/>
      <c r="B33" s="76" t="s">
        <v>3</v>
      </c>
      <c r="C33" s="13">
        <f>D33</f>
        <v>0</v>
      </c>
      <c r="D33" s="287"/>
      <c r="E33" s="445"/>
      <c r="F33" s="446"/>
      <c r="G33" s="446"/>
      <c r="H33" s="446"/>
      <c r="I33" s="446"/>
      <c r="J33" s="446"/>
      <c r="K33" s="447"/>
    </row>
    <row r="34" spans="1:11" ht="23.4" customHeight="1">
      <c r="A34" s="19"/>
      <c r="B34" s="11" t="s">
        <v>94</v>
      </c>
      <c r="C34" s="11">
        <f>D34</f>
        <v>0</v>
      </c>
      <c r="D34" s="288"/>
      <c r="E34" s="448"/>
      <c r="F34" s="449"/>
      <c r="G34" s="449"/>
      <c r="H34" s="449"/>
      <c r="I34" s="449"/>
      <c r="J34" s="449"/>
      <c r="K34" s="450"/>
    </row>
    <row r="35" spans="1:11" ht="23.4" customHeight="1">
      <c r="A35" s="19"/>
      <c r="B35" s="11" t="s">
        <v>55</v>
      </c>
      <c r="C35" s="286"/>
      <c r="D35" s="288"/>
      <c r="E35" s="448"/>
      <c r="F35" s="449"/>
      <c r="G35" s="449"/>
      <c r="H35" s="449"/>
      <c r="I35" s="449"/>
      <c r="J35" s="449"/>
      <c r="K35" s="450"/>
    </row>
    <row r="36" spans="1:11" ht="23.4" customHeight="1">
      <c r="A36" s="19"/>
      <c r="B36" s="11" t="s">
        <v>40</v>
      </c>
      <c r="C36" s="286"/>
      <c r="D36" s="288"/>
      <c r="E36" s="448"/>
      <c r="F36" s="449"/>
      <c r="G36" s="449"/>
      <c r="H36" s="449"/>
      <c r="I36" s="449"/>
      <c r="J36" s="449"/>
      <c r="K36" s="450"/>
    </row>
    <row r="37" spans="1:11" ht="23.4" customHeight="1">
      <c r="A37" s="19"/>
      <c r="B37" s="11" t="s">
        <v>39</v>
      </c>
      <c r="C37" s="11">
        <f>D37</f>
        <v>0</v>
      </c>
      <c r="D37" s="288"/>
      <c r="E37" s="448"/>
      <c r="F37" s="449"/>
      <c r="G37" s="449"/>
      <c r="H37" s="449"/>
      <c r="I37" s="449"/>
      <c r="J37" s="449"/>
      <c r="K37" s="450"/>
    </row>
    <row r="38" spans="1:11" ht="23.4" customHeight="1">
      <c r="A38" s="19"/>
      <c r="B38" s="11" t="s">
        <v>12</v>
      </c>
      <c r="C38" s="11">
        <f>D38</f>
        <v>0</v>
      </c>
      <c r="D38" s="12">
        <f>G38+J38</f>
        <v>0</v>
      </c>
      <c r="E38" s="457" t="s">
        <v>11</v>
      </c>
      <c r="F38" s="458"/>
      <c r="G38" s="281"/>
      <c r="H38" s="458" t="s">
        <v>10</v>
      </c>
      <c r="I38" s="458"/>
      <c r="J38" s="281"/>
      <c r="K38" s="20" t="s">
        <v>9</v>
      </c>
    </row>
    <row r="39" spans="1:11" ht="23.4" customHeight="1">
      <c r="A39" s="19"/>
      <c r="B39" s="11" t="s">
        <v>8</v>
      </c>
      <c r="C39" s="11">
        <f>D39</f>
        <v>0</v>
      </c>
      <c r="D39" s="288"/>
      <c r="E39" s="448"/>
      <c r="F39" s="449"/>
      <c r="G39" s="449"/>
      <c r="H39" s="449"/>
      <c r="I39" s="449"/>
      <c r="J39" s="449"/>
      <c r="K39" s="450"/>
    </row>
    <row r="40" spans="1:11" ht="23.4" customHeight="1">
      <c r="A40" s="19"/>
      <c r="B40" s="11" t="s">
        <v>56</v>
      </c>
      <c r="C40" s="9">
        <f>D40</f>
        <v>0</v>
      </c>
      <c r="D40" s="288"/>
      <c r="E40" s="448"/>
      <c r="F40" s="449"/>
      <c r="G40" s="449"/>
      <c r="H40" s="449"/>
      <c r="I40" s="449"/>
      <c r="J40" s="449"/>
      <c r="K40" s="450"/>
    </row>
    <row r="41" spans="1:11" ht="23.4" customHeight="1">
      <c r="A41" s="18"/>
      <c r="B41" s="17"/>
      <c r="C41" s="16"/>
      <c r="D41" s="289"/>
      <c r="E41" s="454"/>
      <c r="F41" s="455"/>
      <c r="G41" s="455"/>
      <c r="H41" s="455"/>
      <c r="I41" s="455"/>
      <c r="J41" s="455"/>
      <c r="K41" s="456"/>
    </row>
    <row r="42" spans="1:11" ht="27.9" customHeight="1">
      <c r="A42" s="15"/>
      <c r="B42" s="67" t="s">
        <v>140</v>
      </c>
      <c r="C42" s="438">
        <f>SUM(D44:D49)</f>
        <v>0</v>
      </c>
      <c r="D42" s="439"/>
      <c r="E42" s="432" t="s">
        <v>90</v>
      </c>
      <c r="F42" s="433"/>
      <c r="G42" s="433"/>
      <c r="H42" s="433"/>
      <c r="I42" s="433"/>
      <c r="J42" s="433"/>
      <c r="K42" s="434"/>
    </row>
    <row r="43" spans="1:11" ht="27.9" customHeight="1">
      <c r="A43" s="14"/>
      <c r="B43" s="63" t="s">
        <v>141</v>
      </c>
      <c r="C43" s="62" t="s">
        <v>87</v>
      </c>
      <c r="D43" s="62" t="s">
        <v>7</v>
      </c>
      <c r="E43" s="417" t="s">
        <v>88</v>
      </c>
      <c r="F43" s="417"/>
      <c r="G43" s="417"/>
      <c r="H43" s="417"/>
      <c r="I43" s="417"/>
      <c r="J43" s="417"/>
      <c r="K43" s="418"/>
    </row>
    <row r="44" spans="1:11" ht="23.4" customHeight="1">
      <c r="A44" s="10"/>
      <c r="B44" s="13" t="s">
        <v>5</v>
      </c>
      <c r="C44" s="13">
        <f>D44</f>
        <v>0</v>
      </c>
      <c r="D44" s="287"/>
      <c r="E44" s="445"/>
      <c r="F44" s="446"/>
      <c r="G44" s="446"/>
      <c r="H44" s="446"/>
      <c r="I44" s="446"/>
      <c r="J44" s="446"/>
      <c r="K44" s="447"/>
    </row>
    <row r="45" spans="1:11" ht="23.4" customHeight="1">
      <c r="A45" s="10"/>
      <c r="B45" s="11" t="s">
        <v>41</v>
      </c>
      <c r="C45" s="11">
        <f>D45</f>
        <v>0</v>
      </c>
      <c r="D45" s="288"/>
      <c r="E45" s="448"/>
      <c r="F45" s="449"/>
      <c r="G45" s="449"/>
      <c r="H45" s="449"/>
      <c r="I45" s="449"/>
      <c r="J45" s="449"/>
      <c r="K45" s="450"/>
    </row>
    <row r="46" spans="1:11" ht="23.4" customHeight="1">
      <c r="A46" s="10"/>
      <c r="B46" s="11" t="s">
        <v>4</v>
      </c>
      <c r="C46" s="11">
        <f>D46</f>
        <v>0</v>
      </c>
      <c r="D46" s="288"/>
      <c r="E46" s="448"/>
      <c r="F46" s="449"/>
      <c r="G46" s="449"/>
      <c r="H46" s="449"/>
      <c r="I46" s="449"/>
      <c r="J46" s="449"/>
      <c r="K46" s="450"/>
    </row>
    <row r="47" spans="1:11" ht="23.4" customHeight="1">
      <c r="A47" s="8"/>
      <c r="B47" s="70" t="s">
        <v>57</v>
      </c>
      <c r="C47" s="280"/>
      <c r="D47" s="290"/>
      <c r="E47" s="448"/>
      <c r="F47" s="449"/>
      <c r="G47" s="449"/>
      <c r="H47" s="449"/>
      <c r="I47" s="449"/>
      <c r="J47" s="449"/>
      <c r="K47" s="450"/>
    </row>
    <row r="48" spans="1:11" ht="23.4" customHeight="1">
      <c r="A48" s="8"/>
      <c r="B48" s="11" t="s">
        <v>42</v>
      </c>
      <c r="C48" s="11">
        <f>D48</f>
        <v>0</v>
      </c>
      <c r="D48" s="288"/>
      <c r="E48" s="448"/>
      <c r="F48" s="449"/>
      <c r="G48" s="449"/>
      <c r="H48" s="449"/>
      <c r="I48" s="449"/>
      <c r="J48" s="449"/>
      <c r="K48" s="450"/>
    </row>
    <row r="49" spans="1:11" ht="23.4" customHeight="1" thickBot="1">
      <c r="A49" s="7"/>
      <c r="B49" s="75" t="s">
        <v>56</v>
      </c>
      <c r="C49" s="78">
        <f>D49</f>
        <v>0</v>
      </c>
      <c r="D49" s="291"/>
      <c r="E49" s="451"/>
      <c r="F49" s="452"/>
      <c r="G49" s="452"/>
      <c r="H49" s="452"/>
      <c r="I49" s="452"/>
      <c r="J49" s="452"/>
      <c r="K49" s="453"/>
    </row>
    <row r="50" spans="1:11" ht="15" customHeight="1">
      <c r="A50" s="5"/>
      <c r="B50" s="421" t="s">
        <v>2</v>
      </c>
      <c r="C50" s="421"/>
      <c r="D50" s="421"/>
      <c r="E50" s="421"/>
      <c r="F50" s="421"/>
      <c r="G50" s="421"/>
      <c r="H50" s="421"/>
      <c r="I50" s="421"/>
      <c r="J50" s="421"/>
      <c r="K50" s="421"/>
    </row>
    <row r="51" spans="1:11" ht="31.5" customHeight="1">
      <c r="A51" s="5"/>
      <c r="B51" s="422" t="s">
        <v>142</v>
      </c>
      <c r="C51" s="422"/>
      <c r="D51" s="422"/>
      <c r="E51" s="422"/>
      <c r="F51" s="422"/>
      <c r="G51" s="422"/>
      <c r="H51" s="422"/>
      <c r="I51" s="422"/>
      <c r="J51" s="422"/>
      <c r="K51" s="422"/>
    </row>
    <row r="52" spans="1:11" ht="15" customHeight="1">
      <c r="A52" s="5"/>
      <c r="B52" s="423" t="s">
        <v>1</v>
      </c>
      <c r="C52" s="423"/>
      <c r="D52" s="423"/>
      <c r="E52" s="423"/>
      <c r="F52" s="423"/>
      <c r="G52" s="423"/>
      <c r="H52" s="423"/>
      <c r="I52" s="423"/>
      <c r="J52" s="423"/>
      <c r="K52" s="423"/>
    </row>
    <row r="53" spans="1:11" ht="15" customHeight="1">
      <c r="A53" s="5"/>
      <c r="B53" s="252" t="s">
        <v>214</v>
      </c>
      <c r="C53" s="252"/>
      <c r="D53" s="252"/>
      <c r="E53" s="252"/>
      <c r="F53" s="252"/>
      <c r="G53" s="252"/>
      <c r="H53" s="252"/>
      <c r="I53" s="252"/>
      <c r="J53" s="252"/>
      <c r="K53" s="252"/>
    </row>
    <row r="54" spans="1:11" ht="15" customHeight="1">
      <c r="A54" s="5"/>
      <c r="B54" s="421" t="s">
        <v>0</v>
      </c>
      <c r="C54" s="421"/>
      <c r="D54" s="421"/>
      <c r="E54" s="421"/>
      <c r="F54" s="421"/>
      <c r="G54" s="421"/>
      <c r="H54" s="421"/>
      <c r="I54" s="421"/>
      <c r="J54" s="421"/>
      <c r="K54" s="421"/>
    </row>
    <row r="55" spans="1:11" ht="13">
      <c r="A55" s="5"/>
      <c r="B55" s="270" t="s">
        <v>247</v>
      </c>
      <c r="C55" s="5"/>
      <c r="D55" s="5"/>
      <c r="E55" s="4"/>
      <c r="F55" s="4"/>
      <c r="G55" s="4"/>
      <c r="H55" s="4"/>
      <c r="I55" s="4"/>
      <c r="J55" s="4"/>
      <c r="K55" s="4"/>
    </row>
  </sheetData>
  <sheetProtection sheet="1" objects="1" scenarios="1"/>
  <mergeCells count="44">
    <mergeCell ref="E15:K15"/>
    <mergeCell ref="A1:K1"/>
    <mergeCell ref="B3:K3"/>
    <mergeCell ref="A4:B4"/>
    <mergeCell ref="C4:D4"/>
    <mergeCell ref="E4:K4"/>
    <mergeCell ref="A5:B5"/>
    <mergeCell ref="C5:D5"/>
    <mergeCell ref="E5:K5"/>
    <mergeCell ref="A6:B6"/>
    <mergeCell ref="C6:D6"/>
    <mergeCell ref="E6:K6"/>
    <mergeCell ref="E7:K7"/>
    <mergeCell ref="E10:K10"/>
    <mergeCell ref="G29:K29"/>
    <mergeCell ref="A30:B30"/>
    <mergeCell ref="C30:D30"/>
    <mergeCell ref="E30:K30"/>
    <mergeCell ref="C31:D31"/>
    <mergeCell ref="E31:K31"/>
    <mergeCell ref="C42:D42"/>
    <mergeCell ref="E42:K42"/>
    <mergeCell ref="E32:K32"/>
    <mergeCell ref="E33:K33"/>
    <mergeCell ref="E34:K34"/>
    <mergeCell ref="E35:K35"/>
    <mergeCell ref="E36:K36"/>
    <mergeCell ref="E37:K37"/>
    <mergeCell ref="E48:K48"/>
    <mergeCell ref="E38:F38"/>
    <mergeCell ref="H38:I38"/>
    <mergeCell ref="E39:K39"/>
    <mergeCell ref="E40:K40"/>
    <mergeCell ref="E41:K41"/>
    <mergeCell ref="E43:K43"/>
    <mergeCell ref="E44:K44"/>
    <mergeCell ref="E45:K45"/>
    <mergeCell ref="E46:K46"/>
    <mergeCell ref="E47:K47"/>
    <mergeCell ref="E49:K49"/>
    <mergeCell ref="B50:K50"/>
    <mergeCell ref="B51:K51"/>
    <mergeCell ref="B52:K52"/>
    <mergeCell ref="B54:K54"/>
  </mergeCells>
  <phoneticPr fontId="6"/>
  <printOptions horizontalCentered="1"/>
  <pageMargins left="0.7" right="0.7" top="0.76666666666666672" bottom="0.28000000000000003" header="0.3" footer="0.3"/>
  <pageSetup paperSize="9" scale="65" orientation="portrait" cellComments="asDisplayed"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pageSetUpPr fitToPage="1"/>
  </sheetPr>
  <dimension ref="A1:P55"/>
  <sheetViews>
    <sheetView zoomScale="85" zoomScaleNormal="85" zoomScaleSheetLayoutView="100" workbookViewId="0">
      <selection sqref="A1:K1"/>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1" customFormat="1" ht="19">
      <c r="A1" s="469" t="str">
        <f>"令和" &amp; I2 &amp;"年度　運営責任者人件費・ねりっこひろば経費　※消費税課税対象"</f>
        <v>令和10年度　運営責任者人件費・ねりっこひろば経費　※消費税課税対象</v>
      </c>
      <c r="B1" s="469"/>
      <c r="C1" s="469"/>
      <c r="D1" s="469"/>
      <c r="E1" s="469"/>
      <c r="F1" s="469"/>
      <c r="G1" s="469"/>
      <c r="H1" s="469"/>
      <c r="I1" s="469"/>
      <c r="J1" s="469"/>
      <c r="K1" s="469"/>
      <c r="P1" s="82"/>
    </row>
    <row r="2" spans="1:16">
      <c r="I2" s="1">
        <v>10</v>
      </c>
      <c r="J2" s="1" t="s">
        <v>154</v>
      </c>
    </row>
    <row r="3" spans="1:16" ht="15.9" customHeight="1" thickBot="1">
      <c r="A3" s="65"/>
      <c r="B3" s="392" t="s">
        <v>92</v>
      </c>
      <c r="C3" s="392"/>
      <c r="D3" s="392"/>
      <c r="E3" s="392"/>
      <c r="F3" s="392"/>
      <c r="G3" s="392"/>
      <c r="H3" s="392"/>
      <c r="I3" s="392"/>
      <c r="J3" s="392"/>
      <c r="K3" s="392"/>
    </row>
    <row r="4" spans="1:16" ht="27.9" customHeight="1">
      <c r="A4" s="470" t="s">
        <v>136</v>
      </c>
      <c r="B4" s="394"/>
      <c r="C4" s="395">
        <f>C5+C6+C30</f>
        <v>0</v>
      </c>
      <c r="D4" s="396"/>
      <c r="E4" s="397"/>
      <c r="F4" s="398"/>
      <c r="G4" s="398"/>
      <c r="H4" s="398"/>
      <c r="I4" s="398"/>
      <c r="J4" s="398"/>
      <c r="K4" s="399"/>
    </row>
    <row r="5" spans="1:16" ht="27.9" customHeight="1">
      <c r="A5" s="462" t="s">
        <v>134</v>
      </c>
      <c r="B5" s="463"/>
      <c r="C5" s="464">
        <f>ROUNDDOWN((SUM(C8:C29)+SUM(C33:C41)+SUM(C44:C49))*0.1,0)</f>
        <v>0</v>
      </c>
      <c r="D5" s="465"/>
      <c r="E5" s="466"/>
      <c r="F5" s="467"/>
      <c r="G5" s="467"/>
      <c r="H5" s="467"/>
      <c r="I5" s="467"/>
      <c r="J5" s="467"/>
      <c r="K5" s="468"/>
    </row>
    <row r="6" spans="1:16" ht="27.9" customHeight="1">
      <c r="A6" s="400" t="s">
        <v>135</v>
      </c>
      <c r="B6" s="411"/>
      <c r="C6" s="412">
        <f>SUM(D8:D29)</f>
        <v>0</v>
      </c>
      <c r="D6" s="413"/>
      <c r="E6" s="459">
        <f>C6-D29</f>
        <v>0</v>
      </c>
      <c r="F6" s="460"/>
      <c r="G6" s="460"/>
      <c r="H6" s="460"/>
      <c r="I6" s="460"/>
      <c r="J6" s="460"/>
      <c r="K6" s="461"/>
    </row>
    <row r="7" spans="1:16" ht="27.9" customHeight="1">
      <c r="A7" s="64"/>
      <c r="B7" s="63" t="s">
        <v>86</v>
      </c>
      <c r="C7" s="62" t="s">
        <v>87</v>
      </c>
      <c r="D7" s="62" t="s">
        <v>7</v>
      </c>
      <c r="E7" s="417" t="s">
        <v>88</v>
      </c>
      <c r="F7" s="417"/>
      <c r="G7" s="417"/>
      <c r="H7" s="417"/>
      <c r="I7" s="417"/>
      <c r="J7" s="417"/>
      <c r="K7" s="418"/>
      <c r="L7" s="61"/>
      <c r="M7" s="61"/>
      <c r="N7" s="61"/>
    </row>
    <row r="8" spans="1:16" ht="23.4" customHeight="1">
      <c r="A8" s="10"/>
      <c r="B8" s="60" t="s">
        <v>37</v>
      </c>
      <c r="C8" s="168"/>
      <c r="D8" s="169"/>
      <c r="E8" s="33"/>
      <c r="F8" s="32"/>
      <c r="G8" s="32"/>
      <c r="H8" s="32"/>
      <c r="I8" s="32"/>
      <c r="J8" s="32"/>
      <c r="K8" s="31"/>
    </row>
    <row r="9" spans="1:16" ht="23.4" customHeight="1">
      <c r="A9" s="10"/>
      <c r="B9" s="58"/>
      <c r="C9" s="116">
        <f>ROUNDDOWN(D9/2,0)</f>
        <v>0</v>
      </c>
      <c r="D9" s="9">
        <f>F9*12</f>
        <v>0</v>
      </c>
      <c r="E9" s="57" t="s">
        <v>29</v>
      </c>
      <c r="F9" s="279"/>
      <c r="G9" s="56" t="s">
        <v>82</v>
      </c>
      <c r="H9" s="55"/>
      <c r="I9" s="55"/>
      <c r="J9" s="49"/>
      <c r="K9" s="48"/>
    </row>
    <row r="10" spans="1:16" ht="23.4" customHeight="1">
      <c r="A10" s="10"/>
      <c r="B10" s="54" t="s">
        <v>78</v>
      </c>
      <c r="C10" s="168"/>
      <c r="D10" s="169"/>
      <c r="E10" s="408" t="s">
        <v>34</v>
      </c>
      <c r="F10" s="409"/>
      <c r="G10" s="409"/>
      <c r="H10" s="409"/>
      <c r="I10" s="409"/>
      <c r="J10" s="409"/>
      <c r="K10" s="410"/>
    </row>
    <row r="11" spans="1:16" ht="23.4" customHeight="1">
      <c r="A11" s="10"/>
      <c r="B11" s="11" t="s">
        <v>36</v>
      </c>
      <c r="C11" s="117">
        <f>ROUNDDOWN(D11/2,0)</f>
        <v>0</v>
      </c>
      <c r="D11" s="12">
        <f>F11</f>
        <v>0</v>
      </c>
      <c r="E11" s="52" t="s">
        <v>29</v>
      </c>
      <c r="F11" s="281"/>
      <c r="G11" s="51" t="s">
        <v>46</v>
      </c>
      <c r="H11" s="50"/>
      <c r="I11" s="50"/>
      <c r="J11" s="49"/>
      <c r="K11" s="48"/>
    </row>
    <row r="12" spans="1:16" ht="23.4" customHeight="1">
      <c r="A12" s="10"/>
      <c r="B12" s="11" t="s">
        <v>35</v>
      </c>
      <c r="C12" s="117">
        <f>ROUNDDOWN(D12/2,0)</f>
        <v>0</v>
      </c>
      <c r="D12" s="12">
        <f>F12*12</f>
        <v>0</v>
      </c>
      <c r="E12" s="52" t="s">
        <v>29</v>
      </c>
      <c r="F12" s="281"/>
      <c r="G12" s="51" t="s">
        <v>82</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75</v>
      </c>
      <c r="C15" s="168"/>
      <c r="D15" s="169"/>
      <c r="E15" s="408" t="s">
        <v>34</v>
      </c>
      <c r="F15" s="409"/>
      <c r="G15" s="409"/>
      <c r="H15" s="409"/>
      <c r="I15" s="409"/>
      <c r="J15" s="409"/>
      <c r="K15" s="410"/>
    </row>
    <row r="16" spans="1:16" ht="23.4" customHeight="1">
      <c r="A16" s="10"/>
      <c r="B16" s="11" t="s">
        <v>33</v>
      </c>
      <c r="C16" s="117">
        <f>ROUND(D16/2,0)</f>
        <v>0</v>
      </c>
      <c r="D16" s="12">
        <f>ROUND(F16*12,0)</f>
        <v>0</v>
      </c>
      <c r="E16" s="52" t="s">
        <v>29</v>
      </c>
      <c r="F16" s="281"/>
      <c r="G16" s="51" t="s">
        <v>82</v>
      </c>
      <c r="H16" s="50"/>
      <c r="I16" s="50"/>
      <c r="J16" s="49"/>
      <c r="K16" s="48"/>
    </row>
    <row r="17" spans="1:11" ht="23.4" customHeight="1">
      <c r="A17" s="10"/>
      <c r="B17" s="11" t="s">
        <v>32</v>
      </c>
      <c r="C17" s="117">
        <f t="shared" ref="C17:C20" si="0">ROUND(D17/2,0)</f>
        <v>0</v>
      </c>
      <c r="D17" s="12">
        <f>ROUND(F17*12,0)</f>
        <v>0</v>
      </c>
      <c r="E17" s="52" t="s">
        <v>29</v>
      </c>
      <c r="F17" s="281"/>
      <c r="G17" s="51" t="s">
        <v>82</v>
      </c>
      <c r="H17" s="50"/>
      <c r="I17" s="50"/>
      <c r="J17" s="49"/>
      <c r="K17" s="48"/>
    </row>
    <row r="18" spans="1:11" ht="23.4" customHeight="1">
      <c r="A18" s="10"/>
      <c r="B18" s="11" t="s">
        <v>101</v>
      </c>
      <c r="C18" s="117">
        <f t="shared" si="0"/>
        <v>0</v>
      </c>
      <c r="D18" s="12">
        <f>ROUND(F18*12,0)</f>
        <v>0</v>
      </c>
      <c r="E18" s="52" t="s">
        <v>29</v>
      </c>
      <c r="F18" s="281"/>
      <c r="G18" s="51" t="s">
        <v>82</v>
      </c>
      <c r="H18" s="50"/>
      <c r="I18" s="50"/>
      <c r="J18" s="49"/>
      <c r="K18" s="48"/>
    </row>
    <row r="19" spans="1:11" ht="23.4" customHeight="1">
      <c r="A19" s="10"/>
      <c r="B19" s="11" t="s">
        <v>31</v>
      </c>
      <c r="C19" s="117">
        <f t="shared" si="0"/>
        <v>0</v>
      </c>
      <c r="D19" s="12">
        <f>ROUND(F19*12,0)</f>
        <v>0</v>
      </c>
      <c r="E19" s="52" t="s">
        <v>29</v>
      </c>
      <c r="F19" s="281"/>
      <c r="G19" s="51" t="s">
        <v>82</v>
      </c>
      <c r="H19" s="50"/>
      <c r="I19" s="50"/>
      <c r="J19" s="49"/>
      <c r="K19" s="48"/>
    </row>
    <row r="20" spans="1:11" ht="23.4" customHeight="1">
      <c r="A20" s="10"/>
      <c r="B20" s="11" t="s">
        <v>30</v>
      </c>
      <c r="C20" s="117">
        <f t="shared" si="0"/>
        <v>0</v>
      </c>
      <c r="D20" s="12">
        <f>ROUND(F20*12,0)</f>
        <v>0</v>
      </c>
      <c r="E20" s="52" t="s">
        <v>29</v>
      </c>
      <c r="F20" s="281"/>
      <c r="G20" s="51" t="s">
        <v>82</v>
      </c>
      <c r="H20" s="50"/>
      <c r="I20" s="50"/>
      <c r="J20" s="49"/>
      <c r="K20" s="48"/>
    </row>
    <row r="21" spans="1:11" ht="23.4" customHeight="1">
      <c r="A21" s="10"/>
      <c r="B21" s="17"/>
      <c r="C21" s="16"/>
      <c r="D21" s="16"/>
      <c r="E21" s="47"/>
      <c r="F21" s="46"/>
      <c r="G21" s="46"/>
      <c r="H21" s="46"/>
      <c r="I21" s="46"/>
      <c r="J21" s="46"/>
      <c r="K21" s="45"/>
    </row>
    <row r="22" spans="1:11" ht="23.4" customHeight="1">
      <c r="A22" s="10"/>
      <c r="B22" s="35" t="s">
        <v>79</v>
      </c>
      <c r="C22" s="168"/>
      <c r="D22" s="169"/>
      <c r="E22" s="44"/>
      <c r="F22" s="44"/>
      <c r="G22" s="44"/>
      <c r="H22" s="44"/>
      <c r="I22" s="44"/>
      <c r="J22" s="44"/>
      <c r="K22" s="43"/>
    </row>
    <row r="23" spans="1:11" ht="23.4" customHeight="1">
      <c r="A23" s="10"/>
      <c r="B23" s="39" t="s">
        <v>27</v>
      </c>
      <c r="C23" s="118">
        <f>ROUNDDOWN(D23/2,0)</f>
        <v>0</v>
      </c>
      <c r="D23" s="38">
        <f>F23*H23*J23</f>
        <v>0</v>
      </c>
      <c r="E23" s="38" t="s">
        <v>24</v>
      </c>
      <c r="F23" s="279"/>
      <c r="G23" s="37" t="s">
        <v>23</v>
      </c>
      <c r="H23" s="282"/>
      <c r="I23" s="42" t="s">
        <v>83</v>
      </c>
      <c r="J23" s="42">
        <v>1</v>
      </c>
      <c r="K23" s="36" t="s">
        <v>17</v>
      </c>
    </row>
    <row r="24" spans="1:11" ht="23.4" customHeight="1">
      <c r="A24" s="10"/>
      <c r="B24" s="39" t="s">
        <v>26</v>
      </c>
      <c r="C24" s="118">
        <f>ROUNDDOWN(D24/2,0)</f>
        <v>0</v>
      </c>
      <c r="D24" s="38">
        <f>F24*H24*J24</f>
        <v>0</v>
      </c>
      <c r="E24" s="38" t="s">
        <v>20</v>
      </c>
      <c r="F24" s="279"/>
      <c r="G24" s="37" t="s">
        <v>19</v>
      </c>
      <c r="H24" s="282"/>
      <c r="I24" s="37" t="s">
        <v>18</v>
      </c>
      <c r="J24" s="37">
        <v>1</v>
      </c>
      <c r="K24" s="36" t="s">
        <v>17</v>
      </c>
    </row>
    <row r="25" spans="1:11" ht="23.4" customHeight="1">
      <c r="A25" s="10"/>
      <c r="B25" s="39" t="s">
        <v>25</v>
      </c>
      <c r="C25" s="38">
        <f>D25</f>
        <v>0</v>
      </c>
      <c r="D25" s="38">
        <f>F25*H25*J25</f>
        <v>0</v>
      </c>
      <c r="E25" s="38" t="s">
        <v>24</v>
      </c>
      <c r="F25" s="279"/>
      <c r="G25" s="37" t="s">
        <v>23</v>
      </c>
      <c r="H25" s="282"/>
      <c r="I25" s="37" t="s">
        <v>83</v>
      </c>
      <c r="J25" s="282"/>
      <c r="K25" s="41" t="s">
        <v>17</v>
      </c>
    </row>
    <row r="26" spans="1:11" ht="23.4" customHeight="1">
      <c r="A26" s="10"/>
      <c r="B26" s="40" t="s">
        <v>21</v>
      </c>
      <c r="C26" s="38">
        <f>D26</f>
        <v>0</v>
      </c>
      <c r="D26" s="29">
        <f>F26*H26*J26</f>
        <v>0</v>
      </c>
      <c r="E26" s="38" t="s">
        <v>20</v>
      </c>
      <c r="F26" s="279"/>
      <c r="G26" s="37" t="s">
        <v>19</v>
      </c>
      <c r="H26" s="282"/>
      <c r="I26" s="37" t="s">
        <v>18</v>
      </c>
      <c r="J26" s="282"/>
      <c r="K26" s="36" t="s">
        <v>17</v>
      </c>
    </row>
    <row r="27" spans="1:11" ht="23.4" customHeight="1">
      <c r="A27" s="10"/>
      <c r="B27" s="35" t="s">
        <v>77</v>
      </c>
      <c r="C27" s="168"/>
      <c r="D27" s="169"/>
      <c r="E27" s="33"/>
      <c r="F27" s="32"/>
      <c r="G27" s="32"/>
      <c r="H27" s="32"/>
      <c r="I27" s="32"/>
      <c r="J27" s="32"/>
      <c r="K27" s="31"/>
    </row>
    <row r="28" spans="1:11" ht="23.4" customHeight="1">
      <c r="A28" s="10"/>
      <c r="B28" s="30" t="s">
        <v>16</v>
      </c>
      <c r="C28" s="292">
        <f>ROUNDDOWN(D28/2,0)</f>
        <v>0</v>
      </c>
      <c r="D28" s="29">
        <f>F28*12</f>
        <v>0</v>
      </c>
      <c r="E28" s="28" t="s">
        <v>15</v>
      </c>
      <c r="F28" s="284"/>
      <c r="G28" s="27" t="s">
        <v>84</v>
      </c>
      <c r="H28" s="27"/>
      <c r="I28" s="27"/>
      <c r="J28" s="27"/>
      <c r="K28" s="26"/>
    </row>
    <row r="29" spans="1:11" ht="23.4" customHeight="1">
      <c r="A29" s="19"/>
      <c r="B29" s="142" t="s">
        <v>106</v>
      </c>
      <c r="C29" s="140"/>
      <c r="D29" s="29">
        <f>F29</f>
        <v>0</v>
      </c>
      <c r="E29" s="47" t="s">
        <v>15</v>
      </c>
      <c r="F29" s="285"/>
      <c r="G29" s="404" t="s">
        <v>107</v>
      </c>
      <c r="H29" s="404"/>
      <c r="I29" s="404"/>
      <c r="J29" s="404"/>
      <c r="K29" s="405"/>
    </row>
    <row r="30" spans="1:11" ht="27" customHeight="1">
      <c r="A30" s="400" t="s">
        <v>143</v>
      </c>
      <c r="B30" s="401"/>
      <c r="C30" s="402">
        <f>C31+C42</f>
        <v>0</v>
      </c>
      <c r="D30" s="403"/>
      <c r="E30" s="442"/>
      <c r="F30" s="443"/>
      <c r="G30" s="443"/>
      <c r="H30" s="443"/>
      <c r="I30" s="443"/>
      <c r="J30" s="443"/>
      <c r="K30" s="444"/>
    </row>
    <row r="31" spans="1:11" ht="27" customHeight="1">
      <c r="A31" s="155"/>
      <c r="B31" s="22" t="s">
        <v>144</v>
      </c>
      <c r="C31" s="438">
        <f>SUM(D33:D41)</f>
        <v>0</v>
      </c>
      <c r="D31" s="439"/>
      <c r="E31" s="432" t="s">
        <v>14</v>
      </c>
      <c r="F31" s="433"/>
      <c r="G31" s="433"/>
      <c r="H31" s="433"/>
      <c r="I31" s="433"/>
      <c r="J31" s="433"/>
      <c r="K31" s="434"/>
    </row>
    <row r="32" spans="1:11" ht="27" customHeight="1">
      <c r="A32" s="21"/>
      <c r="B32" s="63" t="s">
        <v>145</v>
      </c>
      <c r="C32" s="62" t="s">
        <v>87</v>
      </c>
      <c r="D32" s="62" t="s">
        <v>7</v>
      </c>
      <c r="E32" s="417" t="s">
        <v>88</v>
      </c>
      <c r="F32" s="417"/>
      <c r="G32" s="417"/>
      <c r="H32" s="417"/>
      <c r="I32" s="417"/>
      <c r="J32" s="417"/>
      <c r="K32" s="418"/>
    </row>
    <row r="33" spans="1:11" ht="23.4" customHeight="1">
      <c r="A33" s="19"/>
      <c r="B33" s="76" t="s">
        <v>3</v>
      </c>
      <c r="C33" s="13">
        <f>D33</f>
        <v>0</v>
      </c>
      <c r="D33" s="287"/>
      <c r="E33" s="445"/>
      <c r="F33" s="446"/>
      <c r="G33" s="446"/>
      <c r="H33" s="446"/>
      <c r="I33" s="446"/>
      <c r="J33" s="446"/>
      <c r="K33" s="447"/>
    </row>
    <row r="34" spans="1:11" ht="23.4" customHeight="1">
      <c r="A34" s="19"/>
      <c r="B34" s="11" t="s">
        <v>94</v>
      </c>
      <c r="C34" s="11">
        <f>D34</f>
        <v>0</v>
      </c>
      <c r="D34" s="288"/>
      <c r="E34" s="448"/>
      <c r="F34" s="449"/>
      <c r="G34" s="449"/>
      <c r="H34" s="449"/>
      <c r="I34" s="449"/>
      <c r="J34" s="449"/>
      <c r="K34" s="450"/>
    </row>
    <row r="35" spans="1:11" ht="23.4" customHeight="1">
      <c r="A35" s="19"/>
      <c r="B35" s="11" t="s">
        <v>55</v>
      </c>
      <c r="C35" s="286"/>
      <c r="D35" s="288"/>
      <c r="E35" s="448"/>
      <c r="F35" s="449"/>
      <c r="G35" s="449"/>
      <c r="H35" s="449"/>
      <c r="I35" s="449"/>
      <c r="J35" s="449"/>
      <c r="K35" s="450"/>
    </row>
    <row r="36" spans="1:11" ht="23.4" customHeight="1">
      <c r="A36" s="19"/>
      <c r="B36" s="11" t="s">
        <v>40</v>
      </c>
      <c r="C36" s="286"/>
      <c r="D36" s="288"/>
      <c r="E36" s="448"/>
      <c r="F36" s="449"/>
      <c r="G36" s="449"/>
      <c r="H36" s="449"/>
      <c r="I36" s="449"/>
      <c r="J36" s="449"/>
      <c r="K36" s="450"/>
    </row>
    <row r="37" spans="1:11" ht="23.4" customHeight="1">
      <c r="A37" s="19"/>
      <c r="B37" s="11" t="s">
        <v>39</v>
      </c>
      <c r="C37" s="11">
        <f>D37</f>
        <v>0</v>
      </c>
      <c r="D37" s="288"/>
      <c r="E37" s="448"/>
      <c r="F37" s="449"/>
      <c r="G37" s="449"/>
      <c r="H37" s="449"/>
      <c r="I37" s="449"/>
      <c r="J37" s="449"/>
      <c r="K37" s="450"/>
    </row>
    <row r="38" spans="1:11" ht="23.4" customHeight="1">
      <c r="A38" s="19"/>
      <c r="B38" s="11" t="s">
        <v>12</v>
      </c>
      <c r="C38" s="11">
        <f>D38</f>
        <v>0</v>
      </c>
      <c r="D38" s="12">
        <f>G38+J38</f>
        <v>0</v>
      </c>
      <c r="E38" s="457" t="s">
        <v>11</v>
      </c>
      <c r="F38" s="458"/>
      <c r="G38" s="281"/>
      <c r="H38" s="458" t="s">
        <v>10</v>
      </c>
      <c r="I38" s="458"/>
      <c r="J38" s="281"/>
      <c r="K38" s="20" t="s">
        <v>9</v>
      </c>
    </row>
    <row r="39" spans="1:11" ht="23.4" customHeight="1">
      <c r="A39" s="19"/>
      <c r="B39" s="11" t="s">
        <v>8</v>
      </c>
      <c r="C39" s="11">
        <f>D39</f>
        <v>0</v>
      </c>
      <c r="D39" s="288"/>
      <c r="E39" s="448"/>
      <c r="F39" s="449"/>
      <c r="G39" s="449"/>
      <c r="H39" s="449"/>
      <c r="I39" s="449"/>
      <c r="J39" s="449"/>
      <c r="K39" s="450"/>
    </row>
    <row r="40" spans="1:11" ht="23.4" customHeight="1">
      <c r="A40" s="19"/>
      <c r="B40" s="11" t="s">
        <v>56</v>
      </c>
      <c r="C40" s="9">
        <f>D40</f>
        <v>0</v>
      </c>
      <c r="D40" s="288"/>
      <c r="E40" s="448"/>
      <c r="F40" s="449"/>
      <c r="G40" s="449"/>
      <c r="H40" s="449"/>
      <c r="I40" s="449"/>
      <c r="J40" s="449"/>
      <c r="K40" s="450"/>
    </row>
    <row r="41" spans="1:11" ht="23.4" customHeight="1">
      <c r="A41" s="18"/>
      <c r="B41" s="17"/>
      <c r="C41" s="16"/>
      <c r="D41" s="289"/>
      <c r="E41" s="454"/>
      <c r="F41" s="455"/>
      <c r="G41" s="455"/>
      <c r="H41" s="455"/>
      <c r="I41" s="455"/>
      <c r="J41" s="455"/>
      <c r="K41" s="456"/>
    </row>
    <row r="42" spans="1:11" ht="27.9" customHeight="1">
      <c r="A42" s="15"/>
      <c r="B42" s="67" t="s">
        <v>140</v>
      </c>
      <c r="C42" s="438">
        <f>SUM(D44:D49)</f>
        <v>0</v>
      </c>
      <c r="D42" s="439"/>
      <c r="E42" s="432" t="s">
        <v>90</v>
      </c>
      <c r="F42" s="433"/>
      <c r="G42" s="433"/>
      <c r="H42" s="433"/>
      <c r="I42" s="433"/>
      <c r="J42" s="433"/>
      <c r="K42" s="434"/>
    </row>
    <row r="43" spans="1:11" ht="27.9" customHeight="1">
      <c r="A43" s="14"/>
      <c r="B43" s="63" t="s">
        <v>141</v>
      </c>
      <c r="C43" s="62" t="s">
        <v>87</v>
      </c>
      <c r="D43" s="62" t="s">
        <v>7</v>
      </c>
      <c r="E43" s="417" t="s">
        <v>88</v>
      </c>
      <c r="F43" s="417"/>
      <c r="G43" s="417"/>
      <c r="H43" s="417"/>
      <c r="I43" s="417"/>
      <c r="J43" s="417"/>
      <c r="K43" s="418"/>
    </row>
    <row r="44" spans="1:11" ht="23.4" customHeight="1">
      <c r="A44" s="10"/>
      <c r="B44" s="13" t="s">
        <v>5</v>
      </c>
      <c r="C44" s="13">
        <f>D44</f>
        <v>0</v>
      </c>
      <c r="D44" s="287"/>
      <c r="E44" s="445"/>
      <c r="F44" s="446"/>
      <c r="G44" s="446"/>
      <c r="H44" s="446"/>
      <c r="I44" s="446"/>
      <c r="J44" s="446"/>
      <c r="K44" s="447"/>
    </row>
    <row r="45" spans="1:11" ht="23.4" customHeight="1">
      <c r="A45" s="10"/>
      <c r="B45" s="11" t="s">
        <v>41</v>
      </c>
      <c r="C45" s="11">
        <f>D45</f>
        <v>0</v>
      </c>
      <c r="D45" s="288"/>
      <c r="E45" s="448"/>
      <c r="F45" s="449"/>
      <c r="G45" s="449"/>
      <c r="H45" s="449"/>
      <c r="I45" s="449"/>
      <c r="J45" s="449"/>
      <c r="K45" s="450"/>
    </row>
    <row r="46" spans="1:11" ht="23.4" customHeight="1">
      <c r="A46" s="10"/>
      <c r="B46" s="11" t="s">
        <v>4</v>
      </c>
      <c r="C46" s="11">
        <f>D46</f>
        <v>0</v>
      </c>
      <c r="D46" s="288"/>
      <c r="E46" s="448"/>
      <c r="F46" s="449"/>
      <c r="G46" s="449"/>
      <c r="H46" s="449"/>
      <c r="I46" s="449"/>
      <c r="J46" s="449"/>
      <c r="K46" s="450"/>
    </row>
    <row r="47" spans="1:11" ht="23.4" customHeight="1">
      <c r="A47" s="8"/>
      <c r="B47" s="70" t="s">
        <v>57</v>
      </c>
      <c r="C47" s="280"/>
      <c r="D47" s="290"/>
      <c r="E47" s="448"/>
      <c r="F47" s="449"/>
      <c r="G47" s="449"/>
      <c r="H47" s="449"/>
      <c r="I47" s="449"/>
      <c r="J47" s="449"/>
      <c r="K47" s="450"/>
    </row>
    <row r="48" spans="1:11" ht="23.4" customHeight="1">
      <c r="A48" s="8"/>
      <c r="B48" s="11" t="s">
        <v>42</v>
      </c>
      <c r="C48" s="11">
        <f>D48</f>
        <v>0</v>
      </c>
      <c r="D48" s="288"/>
      <c r="E48" s="448"/>
      <c r="F48" s="449"/>
      <c r="G48" s="449"/>
      <c r="H48" s="449"/>
      <c r="I48" s="449"/>
      <c r="J48" s="449"/>
      <c r="K48" s="450"/>
    </row>
    <row r="49" spans="1:11" ht="23.4" customHeight="1" thickBot="1">
      <c r="A49" s="7"/>
      <c r="B49" s="75" t="s">
        <v>56</v>
      </c>
      <c r="C49" s="78">
        <f>D49</f>
        <v>0</v>
      </c>
      <c r="D49" s="291"/>
      <c r="E49" s="451"/>
      <c r="F49" s="452"/>
      <c r="G49" s="452"/>
      <c r="H49" s="452"/>
      <c r="I49" s="452"/>
      <c r="J49" s="452"/>
      <c r="K49" s="453"/>
    </row>
    <row r="50" spans="1:11" ht="15" customHeight="1">
      <c r="A50" s="5"/>
      <c r="B50" s="421" t="s">
        <v>2</v>
      </c>
      <c r="C50" s="421"/>
      <c r="D50" s="421"/>
      <c r="E50" s="421"/>
      <c r="F50" s="421"/>
      <c r="G50" s="421"/>
      <c r="H50" s="421"/>
      <c r="I50" s="421"/>
      <c r="J50" s="421"/>
      <c r="K50" s="421"/>
    </row>
    <row r="51" spans="1:11" ht="31.5" customHeight="1">
      <c r="A51" s="5"/>
      <c r="B51" s="422" t="s">
        <v>142</v>
      </c>
      <c r="C51" s="422"/>
      <c r="D51" s="422"/>
      <c r="E51" s="422"/>
      <c r="F51" s="422"/>
      <c r="G51" s="422"/>
      <c r="H51" s="422"/>
      <c r="I51" s="422"/>
      <c r="J51" s="422"/>
      <c r="K51" s="422"/>
    </row>
    <row r="52" spans="1:11" ht="15" customHeight="1">
      <c r="A52" s="5"/>
      <c r="B52" s="423" t="s">
        <v>1</v>
      </c>
      <c r="C52" s="423"/>
      <c r="D52" s="423"/>
      <c r="E52" s="423"/>
      <c r="F52" s="423"/>
      <c r="G52" s="423"/>
      <c r="H52" s="423"/>
      <c r="I52" s="423"/>
      <c r="J52" s="423"/>
      <c r="K52" s="423"/>
    </row>
    <row r="53" spans="1:11" ht="15" customHeight="1">
      <c r="A53" s="5"/>
      <c r="B53" s="252" t="s">
        <v>214</v>
      </c>
      <c r="C53" s="252"/>
      <c r="D53" s="252"/>
      <c r="E53" s="252"/>
      <c r="F53" s="252"/>
      <c r="G53" s="252"/>
      <c r="H53" s="252"/>
      <c r="I53" s="252"/>
      <c r="J53" s="252"/>
      <c r="K53" s="252"/>
    </row>
    <row r="54" spans="1:11" ht="15" customHeight="1">
      <c r="A54" s="5"/>
      <c r="B54" s="421" t="s">
        <v>0</v>
      </c>
      <c r="C54" s="421"/>
      <c r="D54" s="421"/>
      <c r="E54" s="421"/>
      <c r="F54" s="421"/>
      <c r="G54" s="421"/>
      <c r="H54" s="421"/>
      <c r="I54" s="421"/>
      <c r="J54" s="421"/>
      <c r="K54" s="421"/>
    </row>
    <row r="55" spans="1:11" ht="13">
      <c r="A55" s="5"/>
      <c r="B55" s="270" t="s">
        <v>247</v>
      </c>
      <c r="C55" s="5"/>
      <c r="D55" s="5"/>
      <c r="E55" s="4"/>
      <c r="F55" s="4"/>
      <c r="G55" s="4"/>
      <c r="H55" s="4"/>
      <c r="I55" s="4"/>
      <c r="J55" s="4"/>
      <c r="K55" s="4"/>
    </row>
  </sheetData>
  <sheetProtection sheet="1" objects="1" scenarios="1"/>
  <mergeCells count="44">
    <mergeCell ref="E15:K15"/>
    <mergeCell ref="A1:K1"/>
    <mergeCell ref="B3:K3"/>
    <mergeCell ref="A4:B4"/>
    <mergeCell ref="C4:D4"/>
    <mergeCell ref="E4:K4"/>
    <mergeCell ref="A5:B5"/>
    <mergeCell ref="C5:D5"/>
    <mergeCell ref="E5:K5"/>
    <mergeCell ref="A6:B6"/>
    <mergeCell ref="C6:D6"/>
    <mergeCell ref="E6:K6"/>
    <mergeCell ref="E7:K7"/>
    <mergeCell ref="E10:K10"/>
    <mergeCell ref="G29:K29"/>
    <mergeCell ref="A30:B30"/>
    <mergeCell ref="C30:D30"/>
    <mergeCell ref="E30:K30"/>
    <mergeCell ref="C31:D31"/>
    <mergeCell ref="E31:K31"/>
    <mergeCell ref="C42:D42"/>
    <mergeCell ref="E42:K42"/>
    <mergeCell ref="E32:K32"/>
    <mergeCell ref="E33:K33"/>
    <mergeCell ref="E34:K34"/>
    <mergeCell ref="E35:K35"/>
    <mergeCell ref="E36:K36"/>
    <mergeCell ref="E37:K37"/>
    <mergeCell ref="E48:K48"/>
    <mergeCell ref="E38:F38"/>
    <mergeCell ref="H38:I38"/>
    <mergeCell ref="E39:K39"/>
    <mergeCell ref="E40:K40"/>
    <mergeCell ref="E41:K41"/>
    <mergeCell ref="E43:K43"/>
    <mergeCell ref="E44:K44"/>
    <mergeCell ref="E45:K45"/>
    <mergeCell ref="E46:K46"/>
    <mergeCell ref="E47:K47"/>
    <mergeCell ref="E49:K49"/>
    <mergeCell ref="B50:K50"/>
    <mergeCell ref="B51:K51"/>
    <mergeCell ref="B52:K52"/>
    <mergeCell ref="B54:K54"/>
  </mergeCells>
  <phoneticPr fontId="6"/>
  <printOptions horizontalCentered="1"/>
  <pageMargins left="0.7" right="0.7" top="0.76666666666666672" bottom="0.28000000000000003" header="0.3" footer="0.3"/>
  <pageSetup paperSize="9" scale="65" orientation="portrait" cellComments="asDisplayed"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pageSetUpPr fitToPage="1"/>
  </sheetPr>
  <dimension ref="A1:P55"/>
  <sheetViews>
    <sheetView zoomScale="85" zoomScaleNormal="85" zoomScaleSheetLayoutView="100" workbookViewId="0">
      <selection sqref="A1:K1"/>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1" customFormat="1" ht="19">
      <c r="A1" s="469" t="str">
        <f>"令和" &amp; I2 &amp;"年度　運営責任者人件費・ねりっこひろば経費　※消費税課税対象"</f>
        <v>令和11年度　運営責任者人件費・ねりっこひろば経費　※消費税課税対象</v>
      </c>
      <c r="B1" s="469"/>
      <c r="C1" s="469"/>
      <c r="D1" s="469"/>
      <c r="E1" s="469"/>
      <c r="F1" s="469"/>
      <c r="G1" s="469"/>
      <c r="H1" s="469"/>
      <c r="I1" s="469"/>
      <c r="J1" s="469"/>
      <c r="K1" s="469"/>
      <c r="P1" s="82"/>
    </row>
    <row r="2" spans="1:16">
      <c r="I2" s="1">
        <v>11</v>
      </c>
      <c r="J2" s="1" t="s">
        <v>154</v>
      </c>
    </row>
    <row r="3" spans="1:16" ht="15.9" customHeight="1" thickBot="1">
      <c r="A3" s="65"/>
      <c r="B3" s="392" t="s">
        <v>92</v>
      </c>
      <c r="C3" s="392"/>
      <c r="D3" s="392"/>
      <c r="E3" s="392"/>
      <c r="F3" s="392"/>
      <c r="G3" s="392"/>
      <c r="H3" s="392"/>
      <c r="I3" s="392"/>
      <c r="J3" s="392"/>
      <c r="K3" s="392"/>
    </row>
    <row r="4" spans="1:16" ht="27.9" customHeight="1">
      <c r="A4" s="470" t="s">
        <v>136</v>
      </c>
      <c r="B4" s="394"/>
      <c r="C4" s="395">
        <f>C5+C6+C30</f>
        <v>0</v>
      </c>
      <c r="D4" s="396"/>
      <c r="E4" s="397"/>
      <c r="F4" s="398"/>
      <c r="G4" s="398"/>
      <c r="H4" s="398"/>
      <c r="I4" s="398"/>
      <c r="J4" s="398"/>
      <c r="K4" s="399"/>
    </row>
    <row r="5" spans="1:16" ht="27.9" customHeight="1">
      <c r="A5" s="462" t="s">
        <v>134</v>
      </c>
      <c r="B5" s="463"/>
      <c r="C5" s="464">
        <f>ROUNDDOWN((SUM(C8:C29)+SUM(C33:C41)+SUM(C44:C49))*0.1,0)</f>
        <v>0</v>
      </c>
      <c r="D5" s="465"/>
      <c r="E5" s="466"/>
      <c r="F5" s="467"/>
      <c r="G5" s="467"/>
      <c r="H5" s="467"/>
      <c r="I5" s="467"/>
      <c r="J5" s="467"/>
      <c r="K5" s="468"/>
    </row>
    <row r="6" spans="1:16" ht="27.9" customHeight="1">
      <c r="A6" s="400" t="s">
        <v>135</v>
      </c>
      <c r="B6" s="411"/>
      <c r="C6" s="412">
        <f>SUM(D8:D29)</f>
        <v>0</v>
      </c>
      <c r="D6" s="413"/>
      <c r="E6" s="459">
        <f>C6-D29</f>
        <v>0</v>
      </c>
      <c r="F6" s="460"/>
      <c r="G6" s="460"/>
      <c r="H6" s="460"/>
      <c r="I6" s="460"/>
      <c r="J6" s="460"/>
      <c r="K6" s="461"/>
    </row>
    <row r="7" spans="1:16" ht="27.9" customHeight="1">
      <c r="A7" s="64"/>
      <c r="B7" s="63" t="s">
        <v>86</v>
      </c>
      <c r="C7" s="62" t="s">
        <v>87</v>
      </c>
      <c r="D7" s="62" t="s">
        <v>7</v>
      </c>
      <c r="E7" s="417" t="s">
        <v>88</v>
      </c>
      <c r="F7" s="417"/>
      <c r="G7" s="417"/>
      <c r="H7" s="417"/>
      <c r="I7" s="417"/>
      <c r="J7" s="417"/>
      <c r="K7" s="418"/>
      <c r="L7" s="61"/>
      <c r="M7" s="61"/>
      <c r="N7" s="61"/>
    </row>
    <row r="8" spans="1:16" ht="23.4" customHeight="1">
      <c r="A8" s="10"/>
      <c r="B8" s="60" t="s">
        <v>37</v>
      </c>
      <c r="C8" s="168"/>
      <c r="D8" s="169"/>
      <c r="E8" s="33"/>
      <c r="F8" s="32"/>
      <c r="G8" s="32"/>
      <c r="H8" s="32"/>
      <c r="I8" s="32"/>
      <c r="J8" s="32"/>
      <c r="K8" s="31"/>
    </row>
    <row r="9" spans="1:16" ht="23.4" customHeight="1">
      <c r="A9" s="10"/>
      <c r="B9" s="58"/>
      <c r="C9" s="116">
        <f>ROUNDDOWN(D9/2,0)</f>
        <v>0</v>
      </c>
      <c r="D9" s="9">
        <f>F9*12</f>
        <v>0</v>
      </c>
      <c r="E9" s="57" t="s">
        <v>29</v>
      </c>
      <c r="F9" s="279"/>
      <c r="G9" s="56" t="s">
        <v>82</v>
      </c>
      <c r="H9" s="55"/>
      <c r="I9" s="55"/>
      <c r="J9" s="49"/>
      <c r="K9" s="48"/>
    </row>
    <row r="10" spans="1:16" ht="23.4" customHeight="1">
      <c r="A10" s="10"/>
      <c r="B10" s="54" t="s">
        <v>78</v>
      </c>
      <c r="C10" s="168"/>
      <c r="D10" s="169"/>
      <c r="E10" s="408" t="s">
        <v>34</v>
      </c>
      <c r="F10" s="409"/>
      <c r="G10" s="409"/>
      <c r="H10" s="409"/>
      <c r="I10" s="409"/>
      <c r="J10" s="409"/>
      <c r="K10" s="410"/>
    </row>
    <row r="11" spans="1:16" ht="23.4" customHeight="1">
      <c r="A11" s="10"/>
      <c r="B11" s="11" t="s">
        <v>36</v>
      </c>
      <c r="C11" s="117">
        <f>ROUNDDOWN(D11/2,0)</f>
        <v>0</v>
      </c>
      <c r="D11" s="12">
        <f>F11</f>
        <v>0</v>
      </c>
      <c r="E11" s="52" t="s">
        <v>29</v>
      </c>
      <c r="F11" s="281"/>
      <c r="G11" s="51" t="s">
        <v>46</v>
      </c>
      <c r="H11" s="50"/>
      <c r="I11" s="50"/>
      <c r="J11" s="49"/>
      <c r="K11" s="48"/>
    </row>
    <row r="12" spans="1:16" ht="23.4" customHeight="1">
      <c r="A12" s="10"/>
      <c r="B12" s="11" t="s">
        <v>35</v>
      </c>
      <c r="C12" s="117">
        <f>ROUNDDOWN(D12/2,0)</f>
        <v>0</v>
      </c>
      <c r="D12" s="12">
        <f>F12*12</f>
        <v>0</v>
      </c>
      <c r="E12" s="52" t="s">
        <v>29</v>
      </c>
      <c r="F12" s="281"/>
      <c r="G12" s="51" t="s">
        <v>82</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75</v>
      </c>
      <c r="C15" s="168"/>
      <c r="D15" s="169"/>
      <c r="E15" s="408" t="s">
        <v>34</v>
      </c>
      <c r="F15" s="409"/>
      <c r="G15" s="409"/>
      <c r="H15" s="409"/>
      <c r="I15" s="409"/>
      <c r="J15" s="409"/>
      <c r="K15" s="410"/>
    </row>
    <row r="16" spans="1:16" ht="23.4" customHeight="1">
      <c r="A16" s="10"/>
      <c r="B16" s="11" t="s">
        <v>33</v>
      </c>
      <c r="C16" s="117">
        <f>ROUND(D16/2,0)</f>
        <v>0</v>
      </c>
      <c r="D16" s="12">
        <f>ROUND(F16*12,0)</f>
        <v>0</v>
      </c>
      <c r="E16" s="52" t="s">
        <v>29</v>
      </c>
      <c r="F16" s="281"/>
      <c r="G16" s="51" t="s">
        <v>82</v>
      </c>
      <c r="H16" s="50"/>
      <c r="I16" s="50"/>
      <c r="J16" s="49"/>
      <c r="K16" s="48"/>
    </row>
    <row r="17" spans="1:11" ht="23.4" customHeight="1">
      <c r="A17" s="10"/>
      <c r="B17" s="11" t="s">
        <v>32</v>
      </c>
      <c r="C17" s="117">
        <f t="shared" ref="C17:C20" si="0">ROUND(D17/2,0)</f>
        <v>0</v>
      </c>
      <c r="D17" s="12">
        <f>ROUND(F17*12,0)</f>
        <v>0</v>
      </c>
      <c r="E17" s="52" t="s">
        <v>29</v>
      </c>
      <c r="F17" s="281"/>
      <c r="G17" s="51" t="s">
        <v>82</v>
      </c>
      <c r="H17" s="50"/>
      <c r="I17" s="50"/>
      <c r="J17" s="49"/>
      <c r="K17" s="48"/>
    </row>
    <row r="18" spans="1:11" ht="23.4" customHeight="1">
      <c r="A18" s="10"/>
      <c r="B18" s="11" t="s">
        <v>101</v>
      </c>
      <c r="C18" s="117">
        <f t="shared" si="0"/>
        <v>0</v>
      </c>
      <c r="D18" s="12">
        <f>ROUND(F18*12,0)</f>
        <v>0</v>
      </c>
      <c r="E18" s="52" t="s">
        <v>29</v>
      </c>
      <c r="F18" s="281"/>
      <c r="G18" s="51" t="s">
        <v>82</v>
      </c>
      <c r="H18" s="50"/>
      <c r="I18" s="50"/>
      <c r="J18" s="49"/>
      <c r="K18" s="48"/>
    </row>
    <row r="19" spans="1:11" ht="23.4" customHeight="1">
      <c r="A19" s="10"/>
      <c r="B19" s="11" t="s">
        <v>31</v>
      </c>
      <c r="C19" s="117">
        <f t="shared" si="0"/>
        <v>0</v>
      </c>
      <c r="D19" s="12">
        <f>ROUND(F19*12,0)</f>
        <v>0</v>
      </c>
      <c r="E19" s="52" t="s">
        <v>29</v>
      </c>
      <c r="F19" s="281"/>
      <c r="G19" s="51" t="s">
        <v>82</v>
      </c>
      <c r="H19" s="50"/>
      <c r="I19" s="50"/>
      <c r="J19" s="49"/>
      <c r="K19" s="48"/>
    </row>
    <row r="20" spans="1:11" ht="23.4" customHeight="1">
      <c r="A20" s="10"/>
      <c r="B20" s="11" t="s">
        <v>30</v>
      </c>
      <c r="C20" s="117">
        <f t="shared" si="0"/>
        <v>0</v>
      </c>
      <c r="D20" s="12">
        <f>ROUND(F20*12,0)</f>
        <v>0</v>
      </c>
      <c r="E20" s="52" t="s">
        <v>29</v>
      </c>
      <c r="F20" s="281"/>
      <c r="G20" s="51" t="s">
        <v>82</v>
      </c>
      <c r="H20" s="50"/>
      <c r="I20" s="50"/>
      <c r="J20" s="49"/>
      <c r="K20" s="48"/>
    </row>
    <row r="21" spans="1:11" ht="23.4" customHeight="1">
      <c r="A21" s="10"/>
      <c r="B21" s="17"/>
      <c r="C21" s="16"/>
      <c r="D21" s="16"/>
      <c r="E21" s="47"/>
      <c r="F21" s="46"/>
      <c r="G21" s="46"/>
      <c r="H21" s="46"/>
      <c r="I21" s="46"/>
      <c r="J21" s="46"/>
      <c r="K21" s="45"/>
    </row>
    <row r="22" spans="1:11" ht="23.4" customHeight="1">
      <c r="A22" s="10"/>
      <c r="B22" s="35" t="s">
        <v>79</v>
      </c>
      <c r="C22" s="168"/>
      <c r="D22" s="169"/>
      <c r="E22" s="44"/>
      <c r="F22" s="44"/>
      <c r="G22" s="44"/>
      <c r="H22" s="44"/>
      <c r="I22" s="44"/>
      <c r="J22" s="44"/>
      <c r="K22" s="43"/>
    </row>
    <row r="23" spans="1:11" ht="23.4" customHeight="1">
      <c r="A23" s="10"/>
      <c r="B23" s="39" t="s">
        <v>27</v>
      </c>
      <c r="C23" s="118">
        <f>ROUNDDOWN(D23/2,0)</f>
        <v>0</v>
      </c>
      <c r="D23" s="38">
        <f>F23*H23*J23</f>
        <v>0</v>
      </c>
      <c r="E23" s="38" t="s">
        <v>24</v>
      </c>
      <c r="F23" s="279"/>
      <c r="G23" s="37" t="s">
        <v>23</v>
      </c>
      <c r="H23" s="282"/>
      <c r="I23" s="42" t="s">
        <v>83</v>
      </c>
      <c r="J23" s="42">
        <v>1</v>
      </c>
      <c r="K23" s="36" t="s">
        <v>17</v>
      </c>
    </row>
    <row r="24" spans="1:11" ht="23.4" customHeight="1">
      <c r="A24" s="10"/>
      <c r="B24" s="39" t="s">
        <v>26</v>
      </c>
      <c r="C24" s="118">
        <f>ROUNDDOWN(D24/2,0)</f>
        <v>0</v>
      </c>
      <c r="D24" s="38">
        <f>F24*H24*J24</f>
        <v>0</v>
      </c>
      <c r="E24" s="38" t="s">
        <v>20</v>
      </c>
      <c r="F24" s="279"/>
      <c r="G24" s="37" t="s">
        <v>19</v>
      </c>
      <c r="H24" s="282"/>
      <c r="I24" s="37" t="s">
        <v>18</v>
      </c>
      <c r="J24" s="37">
        <v>1</v>
      </c>
      <c r="K24" s="36" t="s">
        <v>17</v>
      </c>
    </row>
    <row r="25" spans="1:11" ht="23.4" customHeight="1">
      <c r="A25" s="10"/>
      <c r="B25" s="39" t="s">
        <v>25</v>
      </c>
      <c r="C25" s="38">
        <f>D25</f>
        <v>0</v>
      </c>
      <c r="D25" s="38">
        <f>F25*H25*J25</f>
        <v>0</v>
      </c>
      <c r="E25" s="38" t="s">
        <v>24</v>
      </c>
      <c r="F25" s="279"/>
      <c r="G25" s="37" t="s">
        <v>23</v>
      </c>
      <c r="H25" s="282"/>
      <c r="I25" s="37" t="s">
        <v>83</v>
      </c>
      <c r="J25" s="282"/>
      <c r="K25" s="41" t="s">
        <v>17</v>
      </c>
    </row>
    <row r="26" spans="1:11" ht="23.4" customHeight="1">
      <c r="A26" s="10"/>
      <c r="B26" s="40" t="s">
        <v>21</v>
      </c>
      <c r="C26" s="38">
        <f>D26</f>
        <v>0</v>
      </c>
      <c r="D26" s="29">
        <f>F26*H26*J26</f>
        <v>0</v>
      </c>
      <c r="E26" s="38" t="s">
        <v>20</v>
      </c>
      <c r="F26" s="279"/>
      <c r="G26" s="37" t="s">
        <v>19</v>
      </c>
      <c r="H26" s="282"/>
      <c r="I26" s="37" t="s">
        <v>18</v>
      </c>
      <c r="J26" s="282"/>
      <c r="K26" s="36" t="s">
        <v>17</v>
      </c>
    </row>
    <row r="27" spans="1:11" ht="23.4" customHeight="1">
      <c r="A27" s="10"/>
      <c r="B27" s="35" t="s">
        <v>77</v>
      </c>
      <c r="C27" s="168"/>
      <c r="D27" s="169"/>
      <c r="E27" s="33"/>
      <c r="F27" s="32"/>
      <c r="G27" s="32"/>
      <c r="H27" s="32"/>
      <c r="I27" s="32"/>
      <c r="J27" s="32"/>
      <c r="K27" s="31"/>
    </row>
    <row r="28" spans="1:11" ht="23.4" customHeight="1">
      <c r="A28" s="10"/>
      <c r="B28" s="30" t="s">
        <v>16</v>
      </c>
      <c r="C28" s="292">
        <f>ROUNDDOWN(D28/2,0)</f>
        <v>0</v>
      </c>
      <c r="D28" s="29">
        <f>F28*12</f>
        <v>0</v>
      </c>
      <c r="E28" s="28" t="s">
        <v>15</v>
      </c>
      <c r="F28" s="284"/>
      <c r="G28" s="27" t="s">
        <v>84</v>
      </c>
      <c r="H28" s="27"/>
      <c r="I28" s="27"/>
      <c r="J28" s="27"/>
      <c r="K28" s="26"/>
    </row>
    <row r="29" spans="1:11" ht="23.4" customHeight="1">
      <c r="A29" s="19"/>
      <c r="B29" s="142" t="s">
        <v>106</v>
      </c>
      <c r="C29" s="140"/>
      <c r="D29" s="29">
        <f>F29</f>
        <v>0</v>
      </c>
      <c r="E29" s="47" t="s">
        <v>15</v>
      </c>
      <c r="F29" s="285"/>
      <c r="G29" s="404" t="s">
        <v>107</v>
      </c>
      <c r="H29" s="404"/>
      <c r="I29" s="404"/>
      <c r="J29" s="404"/>
      <c r="K29" s="405"/>
    </row>
    <row r="30" spans="1:11" ht="27" customHeight="1">
      <c r="A30" s="400" t="s">
        <v>143</v>
      </c>
      <c r="B30" s="401"/>
      <c r="C30" s="402">
        <f>C31+C42</f>
        <v>0</v>
      </c>
      <c r="D30" s="403"/>
      <c r="E30" s="442"/>
      <c r="F30" s="443"/>
      <c r="G30" s="443"/>
      <c r="H30" s="443"/>
      <c r="I30" s="443"/>
      <c r="J30" s="443"/>
      <c r="K30" s="444"/>
    </row>
    <row r="31" spans="1:11" ht="27" customHeight="1">
      <c r="A31" s="155"/>
      <c r="B31" s="22" t="s">
        <v>144</v>
      </c>
      <c r="C31" s="438">
        <f>SUM(D33:D41)</f>
        <v>0</v>
      </c>
      <c r="D31" s="439"/>
      <c r="E31" s="432" t="s">
        <v>14</v>
      </c>
      <c r="F31" s="433"/>
      <c r="G31" s="433"/>
      <c r="H31" s="433"/>
      <c r="I31" s="433"/>
      <c r="J31" s="433"/>
      <c r="K31" s="434"/>
    </row>
    <row r="32" spans="1:11" ht="27" customHeight="1">
      <c r="A32" s="21"/>
      <c r="B32" s="63" t="s">
        <v>145</v>
      </c>
      <c r="C32" s="62" t="s">
        <v>87</v>
      </c>
      <c r="D32" s="62" t="s">
        <v>7</v>
      </c>
      <c r="E32" s="417" t="s">
        <v>88</v>
      </c>
      <c r="F32" s="417"/>
      <c r="G32" s="417"/>
      <c r="H32" s="417"/>
      <c r="I32" s="417"/>
      <c r="J32" s="417"/>
      <c r="K32" s="418"/>
    </row>
    <row r="33" spans="1:11" ht="23.4" customHeight="1">
      <c r="A33" s="19"/>
      <c r="B33" s="76" t="s">
        <v>3</v>
      </c>
      <c r="C33" s="13">
        <f>D33</f>
        <v>0</v>
      </c>
      <c r="D33" s="287"/>
      <c r="E33" s="445"/>
      <c r="F33" s="446"/>
      <c r="G33" s="446"/>
      <c r="H33" s="446"/>
      <c r="I33" s="446"/>
      <c r="J33" s="446"/>
      <c r="K33" s="447"/>
    </row>
    <row r="34" spans="1:11" ht="23.4" customHeight="1">
      <c r="A34" s="19"/>
      <c r="B34" s="11" t="s">
        <v>94</v>
      </c>
      <c r="C34" s="11">
        <f>D34</f>
        <v>0</v>
      </c>
      <c r="D34" s="288"/>
      <c r="E34" s="448"/>
      <c r="F34" s="449"/>
      <c r="G34" s="449"/>
      <c r="H34" s="449"/>
      <c r="I34" s="449"/>
      <c r="J34" s="449"/>
      <c r="K34" s="450"/>
    </row>
    <row r="35" spans="1:11" ht="23.4" customHeight="1">
      <c r="A35" s="19"/>
      <c r="B35" s="11" t="s">
        <v>55</v>
      </c>
      <c r="C35" s="286"/>
      <c r="D35" s="288"/>
      <c r="E35" s="448"/>
      <c r="F35" s="449"/>
      <c r="G35" s="449"/>
      <c r="H35" s="449"/>
      <c r="I35" s="449"/>
      <c r="J35" s="449"/>
      <c r="K35" s="450"/>
    </row>
    <row r="36" spans="1:11" ht="23.4" customHeight="1">
      <c r="A36" s="19"/>
      <c r="B36" s="11" t="s">
        <v>40</v>
      </c>
      <c r="C36" s="286"/>
      <c r="D36" s="288"/>
      <c r="E36" s="448"/>
      <c r="F36" s="449"/>
      <c r="G36" s="449"/>
      <c r="H36" s="449"/>
      <c r="I36" s="449"/>
      <c r="J36" s="449"/>
      <c r="K36" s="450"/>
    </row>
    <row r="37" spans="1:11" ht="23.4" customHeight="1">
      <c r="A37" s="19"/>
      <c r="B37" s="11" t="s">
        <v>39</v>
      </c>
      <c r="C37" s="11">
        <f>D37</f>
        <v>0</v>
      </c>
      <c r="D37" s="288"/>
      <c r="E37" s="448"/>
      <c r="F37" s="449"/>
      <c r="G37" s="449"/>
      <c r="H37" s="449"/>
      <c r="I37" s="449"/>
      <c r="J37" s="449"/>
      <c r="K37" s="450"/>
    </row>
    <row r="38" spans="1:11" ht="23.4" customHeight="1">
      <c r="A38" s="19"/>
      <c r="B38" s="11" t="s">
        <v>12</v>
      </c>
      <c r="C38" s="11">
        <f>D38</f>
        <v>0</v>
      </c>
      <c r="D38" s="12">
        <f>G38+J38</f>
        <v>0</v>
      </c>
      <c r="E38" s="457" t="s">
        <v>11</v>
      </c>
      <c r="F38" s="458"/>
      <c r="G38" s="281"/>
      <c r="H38" s="458" t="s">
        <v>10</v>
      </c>
      <c r="I38" s="458"/>
      <c r="J38" s="281"/>
      <c r="K38" s="20" t="s">
        <v>9</v>
      </c>
    </row>
    <row r="39" spans="1:11" ht="23.4" customHeight="1">
      <c r="A39" s="19"/>
      <c r="B39" s="11" t="s">
        <v>8</v>
      </c>
      <c r="C39" s="11">
        <f>D39</f>
        <v>0</v>
      </c>
      <c r="D39" s="288"/>
      <c r="E39" s="448"/>
      <c r="F39" s="449"/>
      <c r="G39" s="449"/>
      <c r="H39" s="449"/>
      <c r="I39" s="449"/>
      <c r="J39" s="449"/>
      <c r="K39" s="450"/>
    </row>
    <row r="40" spans="1:11" ht="23.4" customHeight="1">
      <c r="A40" s="19"/>
      <c r="B40" s="11" t="s">
        <v>56</v>
      </c>
      <c r="C40" s="9">
        <f>D40</f>
        <v>0</v>
      </c>
      <c r="D40" s="288"/>
      <c r="E40" s="448"/>
      <c r="F40" s="449"/>
      <c r="G40" s="449"/>
      <c r="H40" s="449"/>
      <c r="I40" s="449"/>
      <c r="J40" s="449"/>
      <c r="K40" s="450"/>
    </row>
    <row r="41" spans="1:11" ht="23.4" customHeight="1">
      <c r="A41" s="18"/>
      <c r="B41" s="17"/>
      <c r="C41" s="16"/>
      <c r="D41" s="289"/>
      <c r="E41" s="454"/>
      <c r="F41" s="455"/>
      <c r="G41" s="455"/>
      <c r="H41" s="455"/>
      <c r="I41" s="455"/>
      <c r="J41" s="455"/>
      <c r="K41" s="456"/>
    </row>
    <row r="42" spans="1:11" ht="27.9" customHeight="1">
      <c r="A42" s="15"/>
      <c r="B42" s="67" t="s">
        <v>140</v>
      </c>
      <c r="C42" s="438">
        <f>SUM(D44:D49)</f>
        <v>0</v>
      </c>
      <c r="D42" s="439"/>
      <c r="E42" s="432" t="s">
        <v>90</v>
      </c>
      <c r="F42" s="433"/>
      <c r="G42" s="433"/>
      <c r="H42" s="433"/>
      <c r="I42" s="433"/>
      <c r="J42" s="433"/>
      <c r="K42" s="434"/>
    </row>
    <row r="43" spans="1:11" ht="27.9" customHeight="1">
      <c r="A43" s="14"/>
      <c r="B43" s="63" t="s">
        <v>141</v>
      </c>
      <c r="C43" s="62" t="s">
        <v>87</v>
      </c>
      <c r="D43" s="62" t="s">
        <v>7</v>
      </c>
      <c r="E43" s="417" t="s">
        <v>88</v>
      </c>
      <c r="F43" s="417"/>
      <c r="G43" s="417"/>
      <c r="H43" s="417"/>
      <c r="I43" s="417"/>
      <c r="J43" s="417"/>
      <c r="K43" s="418"/>
    </row>
    <row r="44" spans="1:11" ht="23.4" customHeight="1">
      <c r="A44" s="10"/>
      <c r="B44" s="13" t="s">
        <v>5</v>
      </c>
      <c r="C44" s="13">
        <f>D44</f>
        <v>0</v>
      </c>
      <c r="D44" s="287"/>
      <c r="E44" s="445"/>
      <c r="F44" s="446"/>
      <c r="G44" s="446"/>
      <c r="H44" s="446"/>
      <c r="I44" s="446"/>
      <c r="J44" s="446"/>
      <c r="K44" s="447"/>
    </row>
    <row r="45" spans="1:11" ht="23.4" customHeight="1">
      <c r="A45" s="10"/>
      <c r="B45" s="11" t="s">
        <v>41</v>
      </c>
      <c r="C45" s="11">
        <f>D45</f>
        <v>0</v>
      </c>
      <c r="D45" s="288"/>
      <c r="E45" s="448"/>
      <c r="F45" s="449"/>
      <c r="G45" s="449"/>
      <c r="H45" s="449"/>
      <c r="I45" s="449"/>
      <c r="J45" s="449"/>
      <c r="K45" s="450"/>
    </row>
    <row r="46" spans="1:11" ht="23.4" customHeight="1">
      <c r="A46" s="10"/>
      <c r="B46" s="11" t="s">
        <v>4</v>
      </c>
      <c r="C46" s="11">
        <f>D46</f>
        <v>0</v>
      </c>
      <c r="D46" s="288"/>
      <c r="E46" s="448"/>
      <c r="F46" s="449"/>
      <c r="G46" s="449"/>
      <c r="H46" s="449"/>
      <c r="I46" s="449"/>
      <c r="J46" s="449"/>
      <c r="K46" s="450"/>
    </row>
    <row r="47" spans="1:11" ht="23.4" customHeight="1">
      <c r="A47" s="8"/>
      <c r="B47" s="70" t="s">
        <v>57</v>
      </c>
      <c r="C47" s="280"/>
      <c r="D47" s="290"/>
      <c r="E47" s="448"/>
      <c r="F47" s="449"/>
      <c r="G47" s="449"/>
      <c r="H47" s="449"/>
      <c r="I47" s="449"/>
      <c r="J47" s="449"/>
      <c r="K47" s="450"/>
    </row>
    <row r="48" spans="1:11" ht="23.4" customHeight="1">
      <c r="A48" s="8"/>
      <c r="B48" s="11" t="s">
        <v>42</v>
      </c>
      <c r="C48" s="11">
        <f>D48</f>
        <v>0</v>
      </c>
      <c r="D48" s="288"/>
      <c r="E48" s="448"/>
      <c r="F48" s="449"/>
      <c r="G48" s="449"/>
      <c r="H48" s="449"/>
      <c r="I48" s="449"/>
      <c r="J48" s="449"/>
      <c r="K48" s="450"/>
    </row>
    <row r="49" spans="1:11" ht="23.4" customHeight="1" thickBot="1">
      <c r="A49" s="7"/>
      <c r="B49" s="75" t="s">
        <v>56</v>
      </c>
      <c r="C49" s="78">
        <f>D49</f>
        <v>0</v>
      </c>
      <c r="D49" s="291"/>
      <c r="E49" s="451"/>
      <c r="F49" s="452"/>
      <c r="G49" s="452"/>
      <c r="H49" s="452"/>
      <c r="I49" s="452"/>
      <c r="J49" s="452"/>
      <c r="K49" s="453"/>
    </row>
    <row r="50" spans="1:11" ht="15" customHeight="1">
      <c r="A50" s="5"/>
      <c r="B50" s="421" t="s">
        <v>2</v>
      </c>
      <c r="C50" s="421"/>
      <c r="D50" s="421"/>
      <c r="E50" s="421"/>
      <c r="F50" s="421"/>
      <c r="G50" s="421"/>
      <c r="H50" s="421"/>
      <c r="I50" s="421"/>
      <c r="J50" s="421"/>
      <c r="K50" s="421"/>
    </row>
    <row r="51" spans="1:11" ht="31.5" customHeight="1">
      <c r="A51" s="5"/>
      <c r="B51" s="422" t="s">
        <v>142</v>
      </c>
      <c r="C51" s="422"/>
      <c r="D51" s="422"/>
      <c r="E51" s="422"/>
      <c r="F51" s="422"/>
      <c r="G51" s="422"/>
      <c r="H51" s="422"/>
      <c r="I51" s="422"/>
      <c r="J51" s="422"/>
      <c r="K51" s="422"/>
    </row>
    <row r="52" spans="1:11" ht="15" customHeight="1">
      <c r="A52" s="5"/>
      <c r="B52" s="423" t="s">
        <v>1</v>
      </c>
      <c r="C52" s="423"/>
      <c r="D52" s="423"/>
      <c r="E52" s="423"/>
      <c r="F52" s="423"/>
      <c r="G52" s="423"/>
      <c r="H52" s="423"/>
      <c r="I52" s="423"/>
      <c r="J52" s="423"/>
      <c r="K52" s="423"/>
    </row>
    <row r="53" spans="1:11" ht="15" customHeight="1">
      <c r="A53" s="5"/>
      <c r="B53" s="252" t="s">
        <v>214</v>
      </c>
      <c r="C53" s="252"/>
      <c r="D53" s="252"/>
      <c r="E53" s="252"/>
      <c r="F53" s="252"/>
      <c r="G53" s="252"/>
      <c r="H53" s="252"/>
      <c r="I53" s="252"/>
      <c r="J53" s="252"/>
      <c r="K53" s="252"/>
    </row>
    <row r="54" spans="1:11" ht="15" customHeight="1">
      <c r="A54" s="5"/>
      <c r="B54" s="421" t="s">
        <v>0</v>
      </c>
      <c r="C54" s="421"/>
      <c r="D54" s="421"/>
      <c r="E54" s="421"/>
      <c r="F54" s="421"/>
      <c r="G54" s="421"/>
      <c r="H54" s="421"/>
      <c r="I54" s="421"/>
      <c r="J54" s="421"/>
      <c r="K54" s="421"/>
    </row>
    <row r="55" spans="1:11" ht="13">
      <c r="A55" s="5"/>
      <c r="B55" s="270" t="s">
        <v>247</v>
      </c>
      <c r="C55" s="5"/>
      <c r="D55" s="5"/>
      <c r="E55" s="4"/>
      <c r="F55" s="4"/>
      <c r="G55" s="4"/>
      <c r="H55" s="4"/>
      <c r="I55" s="4"/>
      <c r="J55" s="4"/>
      <c r="K55" s="4"/>
    </row>
  </sheetData>
  <sheetProtection sheet="1" objects="1" scenarios="1"/>
  <mergeCells count="44">
    <mergeCell ref="E15:K15"/>
    <mergeCell ref="A1:K1"/>
    <mergeCell ref="B3:K3"/>
    <mergeCell ref="A4:B4"/>
    <mergeCell ref="C4:D4"/>
    <mergeCell ref="E4:K4"/>
    <mergeCell ref="A5:B5"/>
    <mergeCell ref="C5:D5"/>
    <mergeCell ref="E5:K5"/>
    <mergeCell ref="A6:B6"/>
    <mergeCell ref="C6:D6"/>
    <mergeCell ref="E6:K6"/>
    <mergeCell ref="E7:K7"/>
    <mergeCell ref="E10:K10"/>
    <mergeCell ref="G29:K29"/>
    <mergeCell ref="A30:B30"/>
    <mergeCell ref="C30:D30"/>
    <mergeCell ref="E30:K30"/>
    <mergeCell ref="C31:D31"/>
    <mergeCell ref="E31:K31"/>
    <mergeCell ref="C42:D42"/>
    <mergeCell ref="E42:K42"/>
    <mergeCell ref="E32:K32"/>
    <mergeCell ref="E33:K33"/>
    <mergeCell ref="E34:K34"/>
    <mergeCell ref="E35:K35"/>
    <mergeCell ref="E36:K36"/>
    <mergeCell ref="E37:K37"/>
    <mergeCell ref="E48:K48"/>
    <mergeCell ref="E38:F38"/>
    <mergeCell ref="H38:I38"/>
    <mergeCell ref="E39:K39"/>
    <mergeCell ref="E40:K40"/>
    <mergeCell ref="E41:K41"/>
    <mergeCell ref="E43:K43"/>
    <mergeCell ref="E44:K44"/>
    <mergeCell ref="E45:K45"/>
    <mergeCell ref="E46:K46"/>
    <mergeCell ref="E47:K47"/>
    <mergeCell ref="E49:K49"/>
    <mergeCell ref="B50:K50"/>
    <mergeCell ref="B51:K51"/>
    <mergeCell ref="B52:K52"/>
    <mergeCell ref="B54:K54"/>
  </mergeCells>
  <phoneticPr fontId="6"/>
  <printOptions horizontalCentered="1"/>
  <pageMargins left="0.7" right="0.7" top="0.76666666666666672" bottom="0.28000000000000003" header="0.3" footer="0.3"/>
  <pageSetup paperSize="9" scale="63" orientation="portrait" cellComments="asDisplayed"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pageSetUpPr fitToPage="1"/>
  </sheetPr>
  <dimension ref="A1:P55"/>
  <sheetViews>
    <sheetView topLeftCell="A13" zoomScale="85" zoomScaleNormal="85" zoomScaleSheetLayoutView="100" workbookViewId="0">
      <selection activeCell="P27" sqref="P27"/>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1" customFormat="1" ht="19">
      <c r="A1" s="469" t="str">
        <f>"令和" &amp; I2 &amp;"年度　運営責任者人件費・ねりっこひろば経費　※消費税課税対象"</f>
        <v>令和12年度　運営責任者人件費・ねりっこひろば経費　※消費税課税対象</v>
      </c>
      <c r="B1" s="469"/>
      <c r="C1" s="469"/>
      <c r="D1" s="469"/>
      <c r="E1" s="469"/>
      <c r="F1" s="469"/>
      <c r="G1" s="469"/>
      <c r="H1" s="469"/>
      <c r="I1" s="469"/>
      <c r="J1" s="469"/>
      <c r="K1" s="469"/>
      <c r="P1" s="82"/>
    </row>
    <row r="2" spans="1:16">
      <c r="I2" s="1">
        <v>12</v>
      </c>
      <c r="J2" s="1" t="s">
        <v>154</v>
      </c>
    </row>
    <row r="3" spans="1:16" ht="15.9" customHeight="1" thickBot="1">
      <c r="A3" s="65"/>
      <c r="B3" s="392" t="s">
        <v>92</v>
      </c>
      <c r="C3" s="392"/>
      <c r="D3" s="392"/>
      <c r="E3" s="392"/>
      <c r="F3" s="392"/>
      <c r="G3" s="392"/>
      <c r="H3" s="392"/>
      <c r="I3" s="392"/>
      <c r="J3" s="392"/>
      <c r="K3" s="392"/>
    </row>
    <row r="4" spans="1:16" ht="27.9" customHeight="1">
      <c r="A4" s="470" t="s">
        <v>136</v>
      </c>
      <c r="B4" s="394"/>
      <c r="C4" s="395">
        <f>C5+C6+C30</f>
        <v>0</v>
      </c>
      <c r="D4" s="396"/>
      <c r="E4" s="397"/>
      <c r="F4" s="398"/>
      <c r="G4" s="398"/>
      <c r="H4" s="398"/>
      <c r="I4" s="398"/>
      <c r="J4" s="398"/>
      <c r="K4" s="399"/>
    </row>
    <row r="5" spans="1:16" ht="27.9" customHeight="1">
      <c r="A5" s="462" t="s">
        <v>134</v>
      </c>
      <c r="B5" s="463"/>
      <c r="C5" s="464">
        <f>ROUNDDOWN((SUM(C8:C29)+SUM(C33:C41)+SUM(C44:C49))*0.1,0)</f>
        <v>0</v>
      </c>
      <c r="D5" s="465"/>
      <c r="E5" s="466"/>
      <c r="F5" s="467"/>
      <c r="G5" s="467"/>
      <c r="H5" s="467"/>
      <c r="I5" s="467"/>
      <c r="J5" s="467"/>
      <c r="K5" s="468"/>
    </row>
    <row r="6" spans="1:16" ht="27.9" customHeight="1">
      <c r="A6" s="400" t="s">
        <v>135</v>
      </c>
      <c r="B6" s="411"/>
      <c r="C6" s="412">
        <f>SUM(D8:D29)</f>
        <v>0</v>
      </c>
      <c r="D6" s="413"/>
      <c r="E6" s="459">
        <f>C6-D29</f>
        <v>0</v>
      </c>
      <c r="F6" s="460"/>
      <c r="G6" s="460"/>
      <c r="H6" s="460"/>
      <c r="I6" s="460"/>
      <c r="J6" s="460"/>
      <c r="K6" s="461"/>
    </row>
    <row r="7" spans="1:16" ht="27.9" customHeight="1">
      <c r="A7" s="64"/>
      <c r="B7" s="63" t="s">
        <v>86</v>
      </c>
      <c r="C7" s="62" t="s">
        <v>87</v>
      </c>
      <c r="D7" s="62" t="s">
        <v>7</v>
      </c>
      <c r="E7" s="417" t="s">
        <v>88</v>
      </c>
      <c r="F7" s="417"/>
      <c r="G7" s="417"/>
      <c r="H7" s="417"/>
      <c r="I7" s="417"/>
      <c r="J7" s="417"/>
      <c r="K7" s="418"/>
      <c r="L7" s="61"/>
      <c r="M7" s="61"/>
      <c r="N7" s="61"/>
    </row>
    <row r="8" spans="1:16" ht="23.4" customHeight="1">
      <c r="A8" s="10"/>
      <c r="B8" s="60" t="s">
        <v>37</v>
      </c>
      <c r="C8" s="168"/>
      <c r="D8" s="169"/>
      <c r="E8" s="33"/>
      <c r="F8" s="32"/>
      <c r="G8" s="32"/>
      <c r="H8" s="32"/>
      <c r="I8" s="32"/>
      <c r="J8" s="32"/>
      <c r="K8" s="31"/>
    </row>
    <row r="9" spans="1:16" ht="23.4" customHeight="1">
      <c r="A9" s="10"/>
      <c r="B9" s="58"/>
      <c r="C9" s="116">
        <f>ROUNDDOWN(D9/2,0)</f>
        <v>0</v>
      </c>
      <c r="D9" s="9">
        <f>F9*12</f>
        <v>0</v>
      </c>
      <c r="E9" s="57" t="s">
        <v>29</v>
      </c>
      <c r="F9" s="279"/>
      <c r="G9" s="56" t="s">
        <v>82</v>
      </c>
      <c r="H9" s="55"/>
      <c r="I9" s="55"/>
      <c r="J9" s="49"/>
      <c r="K9" s="48"/>
    </row>
    <row r="10" spans="1:16" ht="23.4" customHeight="1">
      <c r="A10" s="10"/>
      <c r="B10" s="54" t="s">
        <v>78</v>
      </c>
      <c r="C10" s="168"/>
      <c r="D10" s="169"/>
      <c r="E10" s="408" t="s">
        <v>34</v>
      </c>
      <c r="F10" s="409"/>
      <c r="G10" s="409"/>
      <c r="H10" s="409"/>
      <c r="I10" s="409"/>
      <c r="J10" s="409"/>
      <c r="K10" s="410"/>
    </row>
    <row r="11" spans="1:16" ht="23.4" customHeight="1">
      <c r="A11" s="10"/>
      <c r="B11" s="11" t="s">
        <v>36</v>
      </c>
      <c r="C11" s="117">
        <f>ROUNDDOWN(D11/2,0)</f>
        <v>0</v>
      </c>
      <c r="D11" s="12">
        <f>F11</f>
        <v>0</v>
      </c>
      <c r="E11" s="52" t="s">
        <v>29</v>
      </c>
      <c r="F11" s="281"/>
      <c r="G11" s="51" t="s">
        <v>46</v>
      </c>
      <c r="H11" s="50"/>
      <c r="I11" s="50"/>
      <c r="J11" s="49"/>
      <c r="K11" s="48"/>
    </row>
    <row r="12" spans="1:16" ht="23.4" customHeight="1">
      <c r="A12" s="10"/>
      <c r="B12" s="11" t="s">
        <v>35</v>
      </c>
      <c r="C12" s="117">
        <f>ROUNDDOWN(D12/2,0)</f>
        <v>0</v>
      </c>
      <c r="D12" s="12">
        <f>F12*12</f>
        <v>0</v>
      </c>
      <c r="E12" s="52" t="s">
        <v>29</v>
      </c>
      <c r="F12" s="281"/>
      <c r="G12" s="51" t="s">
        <v>82</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75</v>
      </c>
      <c r="C15" s="168"/>
      <c r="D15" s="169"/>
      <c r="E15" s="408" t="s">
        <v>34</v>
      </c>
      <c r="F15" s="409"/>
      <c r="G15" s="409"/>
      <c r="H15" s="409"/>
      <c r="I15" s="409"/>
      <c r="J15" s="409"/>
      <c r="K15" s="410"/>
    </row>
    <row r="16" spans="1:16" ht="23.4" customHeight="1">
      <c r="A16" s="10"/>
      <c r="B16" s="11" t="s">
        <v>33</v>
      </c>
      <c r="C16" s="117">
        <f>ROUND(D16/2,0)</f>
        <v>0</v>
      </c>
      <c r="D16" s="12">
        <f>ROUND(F16*12,0)</f>
        <v>0</v>
      </c>
      <c r="E16" s="52" t="s">
        <v>29</v>
      </c>
      <c r="F16" s="281"/>
      <c r="G16" s="51" t="s">
        <v>82</v>
      </c>
      <c r="H16" s="50"/>
      <c r="I16" s="50"/>
      <c r="J16" s="49"/>
      <c r="K16" s="48"/>
    </row>
    <row r="17" spans="1:11" ht="23.4" customHeight="1">
      <c r="A17" s="10"/>
      <c r="B17" s="11" t="s">
        <v>32</v>
      </c>
      <c r="C17" s="117">
        <f t="shared" ref="C17:C20" si="0">ROUND(D17/2,0)</f>
        <v>0</v>
      </c>
      <c r="D17" s="12">
        <f>ROUND(F17*12,0)</f>
        <v>0</v>
      </c>
      <c r="E17" s="52" t="s">
        <v>29</v>
      </c>
      <c r="F17" s="281"/>
      <c r="G17" s="51" t="s">
        <v>82</v>
      </c>
      <c r="H17" s="50"/>
      <c r="I17" s="50"/>
      <c r="J17" s="49"/>
      <c r="K17" s="48"/>
    </row>
    <row r="18" spans="1:11" ht="23.4" customHeight="1">
      <c r="A18" s="10"/>
      <c r="B18" s="11" t="s">
        <v>101</v>
      </c>
      <c r="C18" s="117">
        <f t="shared" si="0"/>
        <v>0</v>
      </c>
      <c r="D18" s="12">
        <f>ROUND(F18*12,0)</f>
        <v>0</v>
      </c>
      <c r="E18" s="52" t="s">
        <v>29</v>
      </c>
      <c r="F18" s="281"/>
      <c r="G18" s="51" t="s">
        <v>82</v>
      </c>
      <c r="H18" s="50"/>
      <c r="I18" s="50"/>
      <c r="J18" s="49"/>
      <c r="K18" s="48"/>
    </row>
    <row r="19" spans="1:11" ht="23.4" customHeight="1">
      <c r="A19" s="10"/>
      <c r="B19" s="11" t="s">
        <v>31</v>
      </c>
      <c r="C19" s="117">
        <f t="shared" si="0"/>
        <v>0</v>
      </c>
      <c r="D19" s="12">
        <f>ROUND(F19*12,0)</f>
        <v>0</v>
      </c>
      <c r="E19" s="52" t="s">
        <v>29</v>
      </c>
      <c r="F19" s="281"/>
      <c r="G19" s="51" t="s">
        <v>82</v>
      </c>
      <c r="H19" s="50"/>
      <c r="I19" s="50"/>
      <c r="J19" s="49"/>
      <c r="K19" s="48"/>
    </row>
    <row r="20" spans="1:11" ht="23.4" customHeight="1">
      <c r="A20" s="10"/>
      <c r="B20" s="11" t="s">
        <v>30</v>
      </c>
      <c r="C20" s="117">
        <f t="shared" si="0"/>
        <v>0</v>
      </c>
      <c r="D20" s="12">
        <f>ROUND(F20*12,0)</f>
        <v>0</v>
      </c>
      <c r="E20" s="52" t="s">
        <v>29</v>
      </c>
      <c r="F20" s="281"/>
      <c r="G20" s="51" t="s">
        <v>82</v>
      </c>
      <c r="H20" s="50"/>
      <c r="I20" s="50"/>
      <c r="J20" s="49"/>
      <c r="K20" s="48"/>
    </row>
    <row r="21" spans="1:11" ht="23.4" customHeight="1">
      <c r="A21" s="10"/>
      <c r="B21" s="17"/>
      <c r="C21" s="16"/>
      <c r="D21" s="16"/>
      <c r="E21" s="47"/>
      <c r="F21" s="46"/>
      <c r="G21" s="46"/>
      <c r="H21" s="46"/>
      <c r="I21" s="46"/>
      <c r="J21" s="46"/>
      <c r="K21" s="45"/>
    </row>
    <row r="22" spans="1:11" ht="23.4" customHeight="1">
      <c r="A22" s="10"/>
      <c r="B22" s="35" t="s">
        <v>79</v>
      </c>
      <c r="C22" s="168"/>
      <c r="D22" s="169"/>
      <c r="E22" s="44"/>
      <c r="F22" s="44"/>
      <c r="G22" s="44"/>
      <c r="H22" s="44"/>
      <c r="I22" s="44"/>
      <c r="J22" s="44"/>
      <c r="K22" s="43"/>
    </row>
    <row r="23" spans="1:11" ht="23.4" customHeight="1">
      <c r="A23" s="10"/>
      <c r="B23" s="39" t="s">
        <v>27</v>
      </c>
      <c r="C23" s="118">
        <f>ROUNDDOWN(D23/2,0)</f>
        <v>0</v>
      </c>
      <c r="D23" s="38">
        <f>F23*H23*J23</f>
        <v>0</v>
      </c>
      <c r="E23" s="38" t="s">
        <v>24</v>
      </c>
      <c r="F23" s="279"/>
      <c r="G23" s="37" t="s">
        <v>23</v>
      </c>
      <c r="H23" s="282"/>
      <c r="I23" s="42" t="s">
        <v>83</v>
      </c>
      <c r="J23" s="42">
        <v>1</v>
      </c>
      <c r="K23" s="36" t="s">
        <v>17</v>
      </c>
    </row>
    <row r="24" spans="1:11" ht="23.4" customHeight="1">
      <c r="A24" s="10"/>
      <c r="B24" s="39" t="s">
        <v>26</v>
      </c>
      <c r="C24" s="118">
        <f>ROUNDDOWN(D24/2,0)</f>
        <v>0</v>
      </c>
      <c r="D24" s="38">
        <f>F24*H24*J24</f>
        <v>0</v>
      </c>
      <c r="E24" s="38" t="s">
        <v>20</v>
      </c>
      <c r="F24" s="279"/>
      <c r="G24" s="37" t="s">
        <v>19</v>
      </c>
      <c r="H24" s="282"/>
      <c r="I24" s="37" t="s">
        <v>18</v>
      </c>
      <c r="J24" s="37">
        <v>1</v>
      </c>
      <c r="K24" s="36" t="s">
        <v>17</v>
      </c>
    </row>
    <row r="25" spans="1:11" ht="23.4" customHeight="1">
      <c r="A25" s="10"/>
      <c r="B25" s="39" t="s">
        <v>25</v>
      </c>
      <c r="C25" s="38">
        <f>D25</f>
        <v>0</v>
      </c>
      <c r="D25" s="38">
        <f>F25*H25*J25</f>
        <v>0</v>
      </c>
      <c r="E25" s="38" t="s">
        <v>24</v>
      </c>
      <c r="F25" s="279"/>
      <c r="G25" s="37" t="s">
        <v>23</v>
      </c>
      <c r="H25" s="282"/>
      <c r="I25" s="37" t="s">
        <v>83</v>
      </c>
      <c r="J25" s="282"/>
      <c r="K25" s="41" t="s">
        <v>17</v>
      </c>
    </row>
    <row r="26" spans="1:11" ht="23.4" customHeight="1">
      <c r="A26" s="10"/>
      <c r="B26" s="40" t="s">
        <v>21</v>
      </c>
      <c r="C26" s="38">
        <f>D26</f>
        <v>0</v>
      </c>
      <c r="D26" s="29">
        <f>F26*H26*J26</f>
        <v>0</v>
      </c>
      <c r="E26" s="38" t="s">
        <v>20</v>
      </c>
      <c r="F26" s="279"/>
      <c r="G26" s="37" t="s">
        <v>19</v>
      </c>
      <c r="H26" s="282"/>
      <c r="I26" s="37" t="s">
        <v>18</v>
      </c>
      <c r="J26" s="282"/>
      <c r="K26" s="36" t="s">
        <v>17</v>
      </c>
    </row>
    <row r="27" spans="1:11" ht="23.4" customHeight="1">
      <c r="A27" s="10"/>
      <c r="B27" s="35" t="s">
        <v>77</v>
      </c>
      <c r="C27" s="168"/>
      <c r="D27" s="169"/>
      <c r="E27" s="33"/>
      <c r="F27" s="32"/>
      <c r="G27" s="32"/>
      <c r="H27" s="32"/>
      <c r="I27" s="32"/>
      <c r="J27" s="32"/>
      <c r="K27" s="31"/>
    </row>
    <row r="28" spans="1:11" ht="23.4" customHeight="1">
      <c r="A28" s="10"/>
      <c r="B28" s="30" t="s">
        <v>16</v>
      </c>
      <c r="C28" s="292">
        <f>ROUNDDOWN(D28/2,0)</f>
        <v>0</v>
      </c>
      <c r="D28" s="29">
        <f>F28*12</f>
        <v>0</v>
      </c>
      <c r="E28" s="28" t="s">
        <v>15</v>
      </c>
      <c r="F28" s="284"/>
      <c r="G28" s="27" t="s">
        <v>84</v>
      </c>
      <c r="H28" s="27"/>
      <c r="I28" s="27"/>
      <c r="J28" s="27"/>
      <c r="K28" s="26"/>
    </row>
    <row r="29" spans="1:11" ht="23.4" customHeight="1">
      <c r="A29" s="19"/>
      <c r="B29" s="142" t="s">
        <v>106</v>
      </c>
      <c r="C29" s="140"/>
      <c r="D29" s="29">
        <f>F29</f>
        <v>0</v>
      </c>
      <c r="E29" s="47" t="s">
        <v>15</v>
      </c>
      <c r="F29" s="285"/>
      <c r="G29" s="404" t="s">
        <v>107</v>
      </c>
      <c r="H29" s="404"/>
      <c r="I29" s="404"/>
      <c r="J29" s="404"/>
      <c r="K29" s="405"/>
    </row>
    <row r="30" spans="1:11" ht="27" customHeight="1">
      <c r="A30" s="400" t="s">
        <v>143</v>
      </c>
      <c r="B30" s="401"/>
      <c r="C30" s="402">
        <f>C31+C42</f>
        <v>0</v>
      </c>
      <c r="D30" s="403"/>
      <c r="E30" s="442"/>
      <c r="F30" s="443"/>
      <c r="G30" s="443"/>
      <c r="H30" s="443"/>
      <c r="I30" s="443"/>
      <c r="J30" s="443"/>
      <c r="K30" s="444"/>
    </row>
    <row r="31" spans="1:11" ht="27" customHeight="1">
      <c r="A31" s="155"/>
      <c r="B31" s="22" t="s">
        <v>144</v>
      </c>
      <c r="C31" s="438">
        <f>SUM(D33:D41)</f>
        <v>0</v>
      </c>
      <c r="D31" s="439"/>
      <c r="E31" s="432" t="s">
        <v>14</v>
      </c>
      <c r="F31" s="433"/>
      <c r="G31" s="433"/>
      <c r="H31" s="433"/>
      <c r="I31" s="433"/>
      <c r="J31" s="433"/>
      <c r="K31" s="434"/>
    </row>
    <row r="32" spans="1:11" ht="27" customHeight="1">
      <c r="A32" s="21"/>
      <c r="B32" s="63" t="s">
        <v>145</v>
      </c>
      <c r="C32" s="62" t="s">
        <v>87</v>
      </c>
      <c r="D32" s="62" t="s">
        <v>7</v>
      </c>
      <c r="E32" s="417" t="s">
        <v>88</v>
      </c>
      <c r="F32" s="417"/>
      <c r="G32" s="417"/>
      <c r="H32" s="417"/>
      <c r="I32" s="417"/>
      <c r="J32" s="417"/>
      <c r="K32" s="418"/>
    </row>
    <row r="33" spans="1:11" ht="23.4" customHeight="1">
      <c r="A33" s="19"/>
      <c r="B33" s="76" t="s">
        <v>3</v>
      </c>
      <c r="C33" s="13">
        <f>D33</f>
        <v>0</v>
      </c>
      <c r="D33" s="287"/>
      <c r="E33" s="445"/>
      <c r="F33" s="446"/>
      <c r="G33" s="446"/>
      <c r="H33" s="446"/>
      <c r="I33" s="446"/>
      <c r="J33" s="446"/>
      <c r="K33" s="447"/>
    </row>
    <row r="34" spans="1:11" ht="23.4" customHeight="1">
      <c r="A34" s="19"/>
      <c r="B34" s="11" t="s">
        <v>94</v>
      </c>
      <c r="C34" s="11">
        <f>D34</f>
        <v>0</v>
      </c>
      <c r="D34" s="288"/>
      <c r="E34" s="448"/>
      <c r="F34" s="449"/>
      <c r="G34" s="449"/>
      <c r="H34" s="449"/>
      <c r="I34" s="449"/>
      <c r="J34" s="449"/>
      <c r="K34" s="450"/>
    </row>
    <row r="35" spans="1:11" ht="23.4" customHeight="1">
      <c r="A35" s="19"/>
      <c r="B35" s="11" t="s">
        <v>55</v>
      </c>
      <c r="C35" s="286"/>
      <c r="D35" s="288"/>
      <c r="E35" s="448"/>
      <c r="F35" s="449"/>
      <c r="G35" s="449"/>
      <c r="H35" s="449"/>
      <c r="I35" s="449"/>
      <c r="J35" s="449"/>
      <c r="K35" s="450"/>
    </row>
    <row r="36" spans="1:11" ht="23.4" customHeight="1">
      <c r="A36" s="19"/>
      <c r="B36" s="11" t="s">
        <v>40</v>
      </c>
      <c r="C36" s="286"/>
      <c r="D36" s="288"/>
      <c r="E36" s="448"/>
      <c r="F36" s="449"/>
      <c r="G36" s="449"/>
      <c r="H36" s="449"/>
      <c r="I36" s="449"/>
      <c r="J36" s="449"/>
      <c r="K36" s="450"/>
    </row>
    <row r="37" spans="1:11" ht="23.4" customHeight="1">
      <c r="A37" s="19"/>
      <c r="B37" s="11" t="s">
        <v>39</v>
      </c>
      <c r="C37" s="11">
        <f>D37</f>
        <v>0</v>
      </c>
      <c r="D37" s="288"/>
      <c r="E37" s="448"/>
      <c r="F37" s="449"/>
      <c r="G37" s="449"/>
      <c r="H37" s="449"/>
      <c r="I37" s="449"/>
      <c r="J37" s="449"/>
      <c r="K37" s="450"/>
    </row>
    <row r="38" spans="1:11" ht="23.4" customHeight="1">
      <c r="A38" s="19"/>
      <c r="B38" s="11" t="s">
        <v>12</v>
      </c>
      <c r="C38" s="11">
        <f>D38</f>
        <v>0</v>
      </c>
      <c r="D38" s="12">
        <f>G38+J38</f>
        <v>0</v>
      </c>
      <c r="E38" s="457" t="s">
        <v>11</v>
      </c>
      <c r="F38" s="458"/>
      <c r="G38" s="281"/>
      <c r="H38" s="458" t="s">
        <v>10</v>
      </c>
      <c r="I38" s="458"/>
      <c r="J38" s="281"/>
      <c r="K38" s="20" t="s">
        <v>9</v>
      </c>
    </row>
    <row r="39" spans="1:11" ht="23.4" customHeight="1">
      <c r="A39" s="19"/>
      <c r="B39" s="11" t="s">
        <v>8</v>
      </c>
      <c r="C39" s="11">
        <f>D39</f>
        <v>0</v>
      </c>
      <c r="D39" s="288"/>
      <c r="E39" s="448"/>
      <c r="F39" s="449"/>
      <c r="G39" s="449"/>
      <c r="H39" s="449"/>
      <c r="I39" s="449"/>
      <c r="J39" s="449"/>
      <c r="K39" s="450"/>
    </row>
    <row r="40" spans="1:11" ht="23.4" customHeight="1">
      <c r="A40" s="19"/>
      <c r="B40" s="11" t="s">
        <v>56</v>
      </c>
      <c r="C40" s="9">
        <f>D40</f>
        <v>0</v>
      </c>
      <c r="D40" s="288"/>
      <c r="E40" s="448"/>
      <c r="F40" s="449"/>
      <c r="G40" s="449"/>
      <c r="H40" s="449"/>
      <c r="I40" s="449"/>
      <c r="J40" s="449"/>
      <c r="K40" s="450"/>
    </row>
    <row r="41" spans="1:11" ht="23.4" customHeight="1">
      <c r="A41" s="18"/>
      <c r="B41" s="17"/>
      <c r="C41" s="16"/>
      <c r="D41" s="289"/>
      <c r="E41" s="454"/>
      <c r="F41" s="455"/>
      <c r="G41" s="455"/>
      <c r="H41" s="455"/>
      <c r="I41" s="455"/>
      <c r="J41" s="455"/>
      <c r="K41" s="456"/>
    </row>
    <row r="42" spans="1:11" ht="27.9" customHeight="1">
      <c r="A42" s="15"/>
      <c r="B42" s="67" t="s">
        <v>140</v>
      </c>
      <c r="C42" s="438">
        <f>SUM(D44:D49)</f>
        <v>0</v>
      </c>
      <c r="D42" s="439"/>
      <c r="E42" s="432" t="s">
        <v>90</v>
      </c>
      <c r="F42" s="433"/>
      <c r="G42" s="433"/>
      <c r="H42" s="433"/>
      <c r="I42" s="433"/>
      <c r="J42" s="433"/>
      <c r="K42" s="434"/>
    </row>
    <row r="43" spans="1:11" ht="27.9" customHeight="1">
      <c r="A43" s="14"/>
      <c r="B43" s="63" t="s">
        <v>141</v>
      </c>
      <c r="C43" s="62" t="s">
        <v>87</v>
      </c>
      <c r="D43" s="62" t="s">
        <v>7</v>
      </c>
      <c r="E43" s="417" t="s">
        <v>88</v>
      </c>
      <c r="F43" s="417"/>
      <c r="G43" s="417"/>
      <c r="H43" s="417"/>
      <c r="I43" s="417"/>
      <c r="J43" s="417"/>
      <c r="K43" s="418"/>
    </row>
    <row r="44" spans="1:11" ht="23.4" customHeight="1">
      <c r="A44" s="10"/>
      <c r="B44" s="13" t="s">
        <v>5</v>
      </c>
      <c r="C44" s="13">
        <f>D44</f>
        <v>0</v>
      </c>
      <c r="D44" s="287"/>
      <c r="E44" s="445"/>
      <c r="F44" s="446"/>
      <c r="G44" s="446"/>
      <c r="H44" s="446"/>
      <c r="I44" s="446"/>
      <c r="J44" s="446"/>
      <c r="K44" s="447"/>
    </row>
    <row r="45" spans="1:11" ht="23.4" customHeight="1">
      <c r="A45" s="10"/>
      <c r="B45" s="11" t="s">
        <v>41</v>
      </c>
      <c r="C45" s="11">
        <f>D45</f>
        <v>0</v>
      </c>
      <c r="D45" s="288"/>
      <c r="E45" s="448"/>
      <c r="F45" s="449"/>
      <c r="G45" s="449"/>
      <c r="H45" s="449"/>
      <c r="I45" s="449"/>
      <c r="J45" s="449"/>
      <c r="K45" s="450"/>
    </row>
    <row r="46" spans="1:11" ht="23.4" customHeight="1">
      <c r="A46" s="10"/>
      <c r="B46" s="11" t="s">
        <v>4</v>
      </c>
      <c r="C46" s="11">
        <f>D46</f>
        <v>0</v>
      </c>
      <c r="D46" s="288"/>
      <c r="E46" s="448"/>
      <c r="F46" s="449"/>
      <c r="G46" s="449"/>
      <c r="H46" s="449"/>
      <c r="I46" s="449"/>
      <c r="J46" s="449"/>
      <c r="K46" s="450"/>
    </row>
    <row r="47" spans="1:11" ht="23.4" customHeight="1">
      <c r="A47" s="8"/>
      <c r="B47" s="70" t="s">
        <v>57</v>
      </c>
      <c r="C47" s="280"/>
      <c r="D47" s="290"/>
      <c r="E47" s="448"/>
      <c r="F47" s="449"/>
      <c r="G47" s="449"/>
      <c r="H47" s="449"/>
      <c r="I47" s="449"/>
      <c r="J47" s="449"/>
      <c r="K47" s="450"/>
    </row>
    <row r="48" spans="1:11" ht="23.4" customHeight="1">
      <c r="A48" s="8"/>
      <c r="B48" s="11" t="s">
        <v>42</v>
      </c>
      <c r="C48" s="11">
        <f>D48</f>
        <v>0</v>
      </c>
      <c r="D48" s="288"/>
      <c r="E48" s="448"/>
      <c r="F48" s="449"/>
      <c r="G48" s="449"/>
      <c r="H48" s="449"/>
      <c r="I48" s="449"/>
      <c r="J48" s="449"/>
      <c r="K48" s="450"/>
    </row>
    <row r="49" spans="1:11" ht="23.4" customHeight="1" thickBot="1">
      <c r="A49" s="7"/>
      <c r="B49" s="75" t="s">
        <v>56</v>
      </c>
      <c r="C49" s="78">
        <f>D49</f>
        <v>0</v>
      </c>
      <c r="D49" s="291"/>
      <c r="E49" s="451"/>
      <c r="F49" s="452"/>
      <c r="G49" s="452"/>
      <c r="H49" s="452"/>
      <c r="I49" s="452"/>
      <c r="J49" s="452"/>
      <c r="K49" s="453"/>
    </row>
    <row r="50" spans="1:11" ht="15" customHeight="1">
      <c r="A50" s="5"/>
      <c r="B50" s="421" t="s">
        <v>2</v>
      </c>
      <c r="C50" s="421"/>
      <c r="D50" s="421"/>
      <c r="E50" s="421"/>
      <c r="F50" s="421"/>
      <c r="G50" s="421"/>
      <c r="H50" s="421"/>
      <c r="I50" s="421"/>
      <c r="J50" s="421"/>
      <c r="K50" s="421"/>
    </row>
    <row r="51" spans="1:11" ht="31.5" customHeight="1">
      <c r="A51" s="5"/>
      <c r="B51" s="422" t="s">
        <v>142</v>
      </c>
      <c r="C51" s="422"/>
      <c r="D51" s="422"/>
      <c r="E51" s="422"/>
      <c r="F51" s="422"/>
      <c r="G51" s="422"/>
      <c r="H51" s="422"/>
      <c r="I51" s="422"/>
      <c r="J51" s="422"/>
      <c r="K51" s="422"/>
    </row>
    <row r="52" spans="1:11" ht="15" customHeight="1">
      <c r="A52" s="5"/>
      <c r="B52" s="423" t="s">
        <v>1</v>
      </c>
      <c r="C52" s="423"/>
      <c r="D52" s="423"/>
      <c r="E52" s="423"/>
      <c r="F52" s="423"/>
      <c r="G52" s="423"/>
      <c r="H52" s="423"/>
      <c r="I52" s="423"/>
      <c r="J52" s="423"/>
      <c r="K52" s="423"/>
    </row>
    <row r="53" spans="1:11" ht="15" customHeight="1">
      <c r="A53" s="5"/>
      <c r="B53" s="252" t="s">
        <v>214</v>
      </c>
      <c r="C53" s="252"/>
      <c r="D53" s="252"/>
      <c r="E53" s="252"/>
      <c r="F53" s="252"/>
      <c r="G53" s="252"/>
      <c r="H53" s="252"/>
      <c r="I53" s="252"/>
      <c r="J53" s="252"/>
      <c r="K53" s="252"/>
    </row>
    <row r="54" spans="1:11" ht="15" customHeight="1">
      <c r="A54" s="5"/>
      <c r="B54" s="421" t="s">
        <v>0</v>
      </c>
      <c r="C54" s="421"/>
      <c r="D54" s="421"/>
      <c r="E54" s="421"/>
      <c r="F54" s="421"/>
      <c r="G54" s="421"/>
      <c r="H54" s="421"/>
      <c r="I54" s="421"/>
      <c r="J54" s="421"/>
      <c r="K54" s="421"/>
    </row>
    <row r="55" spans="1:11" ht="13">
      <c r="A55" s="5"/>
      <c r="B55" s="270" t="s">
        <v>247</v>
      </c>
      <c r="C55" s="5"/>
      <c r="D55" s="5"/>
      <c r="E55" s="4"/>
      <c r="F55" s="4"/>
      <c r="G55" s="4"/>
      <c r="H55" s="4"/>
      <c r="I55" s="4"/>
      <c r="J55" s="4"/>
      <c r="K55" s="4"/>
    </row>
  </sheetData>
  <sheetProtection sheet="1" objects="1" scenarios="1"/>
  <mergeCells count="44">
    <mergeCell ref="E15:K15"/>
    <mergeCell ref="A1:K1"/>
    <mergeCell ref="B3:K3"/>
    <mergeCell ref="A4:B4"/>
    <mergeCell ref="C4:D4"/>
    <mergeCell ref="E4:K4"/>
    <mergeCell ref="A5:B5"/>
    <mergeCell ref="C5:D5"/>
    <mergeCell ref="E5:K5"/>
    <mergeCell ref="A6:B6"/>
    <mergeCell ref="C6:D6"/>
    <mergeCell ref="E6:K6"/>
    <mergeCell ref="E7:K7"/>
    <mergeCell ref="E10:K10"/>
    <mergeCell ref="G29:K29"/>
    <mergeCell ref="A30:B30"/>
    <mergeCell ref="C30:D30"/>
    <mergeCell ref="E30:K30"/>
    <mergeCell ref="C31:D31"/>
    <mergeCell ref="E31:K31"/>
    <mergeCell ref="C42:D42"/>
    <mergeCell ref="E42:K42"/>
    <mergeCell ref="E32:K32"/>
    <mergeCell ref="E33:K33"/>
    <mergeCell ref="E34:K34"/>
    <mergeCell ref="E35:K35"/>
    <mergeCell ref="E36:K36"/>
    <mergeCell ref="E37:K37"/>
    <mergeCell ref="E48:K48"/>
    <mergeCell ref="E38:F38"/>
    <mergeCell ref="H38:I38"/>
    <mergeCell ref="E39:K39"/>
    <mergeCell ref="E40:K40"/>
    <mergeCell ref="E41:K41"/>
    <mergeCell ref="E43:K43"/>
    <mergeCell ref="E44:K44"/>
    <mergeCell ref="E45:K45"/>
    <mergeCell ref="E46:K46"/>
    <mergeCell ref="E47:K47"/>
    <mergeCell ref="E49:K49"/>
    <mergeCell ref="B50:K50"/>
    <mergeCell ref="B51:K51"/>
    <mergeCell ref="B52:K52"/>
    <mergeCell ref="B54:K54"/>
  </mergeCells>
  <phoneticPr fontId="6"/>
  <printOptions horizontalCentered="1"/>
  <pageMargins left="0.7" right="0.7" top="0.76666666666666672" bottom="0.28000000000000003" header="0.3" footer="0.3"/>
  <pageSetup paperSize="9" scale="63" orientation="portrait" cellComments="asDisplayed"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23</vt:i4>
      </vt:variant>
      <vt:variant>
        <vt:lpstr>名前付き一覧</vt:lpstr>
      </vt:variant>
      <vt:variant>
        <vt:i4>4</vt:i4>
      </vt:variant>
    </vt:vector>
  </HeadingPairs>
  <TitlesOfParts>
    <vt:vector size="27" baseType="lpstr">
      <vt:lpstr>設定シート</vt:lpstr>
      <vt:lpstr>サマリシート</vt:lpstr>
      <vt:lpstr>様式6(運営業務委託予算執行見積書 統括表)</vt:lpstr>
      <vt:lpstr>ひろば(記入例)</vt:lpstr>
      <vt:lpstr>R8ひろば</vt:lpstr>
      <vt:lpstr>R9ひろば</vt:lpstr>
      <vt:lpstr>R10ひろば</vt:lpstr>
      <vt:lpstr>R11ひろば</vt:lpstr>
      <vt:lpstr>R12ひろば</vt:lpstr>
      <vt:lpstr>R8学童</vt:lpstr>
      <vt:lpstr>R9学童</vt:lpstr>
      <vt:lpstr>R10学童</vt:lpstr>
      <vt:lpstr>R11学童</vt:lpstr>
      <vt:lpstr>R12学童</vt:lpstr>
      <vt:lpstr>処遇改善計画書A</vt:lpstr>
      <vt:lpstr>処遇改善内訳A</vt:lpstr>
      <vt:lpstr>処遇改善計画書B</vt:lpstr>
      <vt:lpstr>処遇改善内訳B</vt:lpstr>
      <vt:lpstr>処遇改善計画書C</vt:lpstr>
      <vt:lpstr>処遇改善内訳C</vt:lpstr>
      <vt:lpstr>処遇改善計画書Ⅾ</vt:lpstr>
      <vt:lpstr>処遇改善内訳Ⅾ</vt:lpstr>
      <vt:lpstr>処遇改善参考</vt:lpstr>
      <vt:lpstr>処遇改善計画書Ⅾ!Print_Area</vt:lpstr>
      <vt:lpstr>処遇改善計画書A!Print_Area</vt:lpstr>
      <vt:lpstr>処遇改善計画書B!Print_Area</vt:lpstr>
      <vt:lpstr>処遇改善計画書C!Print_Area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星理奈</cp:lastModifiedBy>
  <cp:lastPrinted>2025-05-15T05:25:11Z</cp:lastPrinted>
  <dcterms:created xsi:type="dcterms:W3CDTF">2016-10-07T02:59:50Z</dcterms:created>
  <dcterms:modified xsi:type="dcterms:W3CDTF">2025-06-24T09:32:40Z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2025-04-14T06:27:49Z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a2ab2787-c1e7-407f-a903-ef94d39b46a6</vt:lpwstr>
  </property>
  <property fmtid="{D5CDD505-2E9C-101B-9397-08002B2CF9AE}" pid="7" name="MSIP_Label_defa4170-0d19-0005-0004-bc88714345d2_ActionId">
    <vt:lpwstr>d276416c-6869-4112-9aaa-464b44f2084b</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