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710" activeTab="0"/>
  </bookViews>
  <sheets>
    <sheet name="9表紙" sheetId="1" r:id="rId1"/>
    <sheet name="9表紙裏面" sheetId="2" r:id="rId2"/>
    <sheet name="9-1" sheetId="3" r:id="rId3"/>
    <sheet name="9-2" sheetId="4" r:id="rId4"/>
    <sheet name="9-3" sheetId="5" r:id="rId5"/>
    <sheet name="9-4" sheetId="6" r:id="rId6"/>
    <sheet name="9-5" sheetId="7" r:id="rId7"/>
    <sheet name="9-6" sheetId="8" r:id="rId8"/>
    <sheet name="9-7" sheetId="9" r:id="rId9"/>
    <sheet name="9-8" sheetId="10" r:id="rId10"/>
    <sheet name="9-9" sheetId="11" r:id="rId11"/>
    <sheet name="9-10" sheetId="12" r:id="rId12"/>
    <sheet name="9-11" sheetId="13" r:id="rId13"/>
    <sheet name="9-12" sheetId="14" r:id="rId14"/>
    <sheet name="9-13" sheetId="15" r:id="rId15"/>
    <sheet name="9-14" sheetId="16" r:id="rId16"/>
    <sheet name="9-15" sheetId="17" r:id="rId17"/>
  </sheets>
  <definedNames>
    <definedName name="_xlnm.Print_Area" localSheetId="11">'9-10'!$A$1:$Y$74</definedName>
    <definedName name="_xlnm.Print_Area" localSheetId="3">'9-2'!$A$1:$AG$88</definedName>
    <definedName name="_xlnm.Print_Area" localSheetId="4">'9-3'!$A$1:$AH$70</definedName>
    <definedName name="_xlnm.Print_Area" localSheetId="5">'9-4'!$A$1:$AG$71</definedName>
    <definedName name="_xlnm.Print_Area" localSheetId="6">'9-5'!$A$1:$AH$68</definedName>
    <definedName name="_xlnm.Print_Area" localSheetId="7">'9-6'!$A$1:$AG$70</definedName>
    <definedName name="_xlnm.Print_Area" localSheetId="8">'9-7'!$A$1:$AG$37</definedName>
  </definedNames>
  <calcPr fullCalcOnLoad="1"/>
</workbook>
</file>

<file path=xl/sharedStrings.xml><?xml version="1.0" encoding="utf-8"?>
<sst xmlns="http://schemas.openxmlformats.org/spreadsheetml/2006/main" count="983" uniqueCount="395">
  <si>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</si>
  <si>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</si>
  <si>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</si>
  <si>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</si>
  <si>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</si>
  <si>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</si>
  <si>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</si>
  <si>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</si>
  <si>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</si>
  <si>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(2)</t>
  </si>
  <si>
    <t>公有財産は、行政財産、普通財産を合計した数値である。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</si>
  <si>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</si>
  <si>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</si>
  <si>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</si>
  <si>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</si>
  <si>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</si>
  <si>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</si>
  <si>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</si>
  <si>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</si>
  <si>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</si>
  <si>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</si>
  <si>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</si>
  <si>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</si>
  <si>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</si>
  <si>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</si>
  <si>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</si>
  <si>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</si>
  <si>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</si>
  <si>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</si>
  <si>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</si>
  <si>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</si>
  <si>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</si>
  <si>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</si>
  <si>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</si>
  <si>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</si>
  <si>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</si>
  <si>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</si>
  <si>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</si>
  <si>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</si>
  <si>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</si>
  <si>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</si>
  <si>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</si>
  <si>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</si>
  <si>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</si>
  <si>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</si>
  <si>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</si>
  <si>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</si>
  <si>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</si>
  <si>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</si>
  <si>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</si>
  <si>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</si>
  <si>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</si>
  <si>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</si>
  <si>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</si>
  <si>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</si>
  <si>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</si>
  <si>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</si>
  <si>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</si>
  <si>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</si>
  <si>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</si>
  <si>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</si>
  <si>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</si>
  <si>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</si>
  <si>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</si>
  <si>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</si>
  <si>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</si>
  <si>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</si>
  <si>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地域振興費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</si>
  <si>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</si>
  <si>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</si>
  <si>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</si>
  <si>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</si>
  <si>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</si>
  <si>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</si>
  <si>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</si>
  <si>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</si>
  <si>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</si>
  <si>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</si>
  <si>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</si>
  <si>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</si>
  <si>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</si>
  <si>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</si>
  <si>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</si>
  <si>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</si>
  <si>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</si>
  <si>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</si>
  <si>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</si>
  <si>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</si>
  <si>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</si>
  <si>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</si>
  <si>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</si>
  <si>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</si>
  <si>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</si>
  <si>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</si>
  <si>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</si>
  <si>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</si>
  <si>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</si>
  <si>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</si>
  <si>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</si>
  <si>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</si>
  <si>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</si>
  <si>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</si>
  <si>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</si>
  <si>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</si>
  <si>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</si>
  <si>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</si>
  <si>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</si>
  <si>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</si>
  <si>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</si>
  <si>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</si>
  <si>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</si>
  <si>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</si>
  <si>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</si>
  <si>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</si>
  <si>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</si>
  <si>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</si>
  <si>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</si>
  <si>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</si>
  <si>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</si>
  <si>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</si>
  <si>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</si>
  <si>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</si>
  <si>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</si>
  <si>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</si>
  <si>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</si>
  <si>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</si>
  <si>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</si>
  <si>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</si>
  <si>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</si>
  <si>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</si>
  <si>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</si>
  <si>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</si>
  <si>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</si>
  <si>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</si>
  <si>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</si>
  <si>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</si>
  <si>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</si>
  <si>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</si>
  <si>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</si>
  <si>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</si>
  <si>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</si>
  <si>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</si>
  <si>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</si>
  <si>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</si>
  <si>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</si>
  <si>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年度</t>
  </si>
  <si>
    <t>予算現額</t>
  </si>
  <si>
    <t>調定額</t>
  </si>
  <si>
    <t>資料</t>
  </si>
  <si>
    <t>総数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</si>
  <si>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</si>
  <si>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</si>
  <si>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</si>
  <si>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</si>
  <si>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</si>
  <si>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</si>
  <si>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</si>
  <si>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</si>
  <si>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</si>
  <si>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</si>
  <si>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</si>
  <si>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</si>
  <si>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</si>
  <si>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</si>
  <si>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</si>
  <si>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</si>
  <si>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</si>
  <si>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</si>
  <si>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</si>
  <si>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</si>
  <si>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</si>
  <si>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</si>
  <si>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</si>
  <si>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</si>
  <si>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</si>
  <si>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</si>
  <si>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</si>
  <si>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</si>
  <si>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</si>
  <si>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</si>
  <si>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</si>
  <si>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</si>
  <si>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</si>
  <si>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</si>
  <si>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</si>
  <si>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万円</t>
  </si>
  <si>
    <t>：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</si>
  <si>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</si>
  <si>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</si>
  <si>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</si>
  <si>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</si>
  <si>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</si>
  <si>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</si>
  <si>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</si>
  <si>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</si>
  <si>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</si>
  <si>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</si>
  <si>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</si>
  <si>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</si>
  <si>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</si>
  <si>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</si>
  <si>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</si>
  <si>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</si>
  <si>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</si>
  <si>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</si>
  <si>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</si>
  <si>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</si>
  <si>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</si>
  <si>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</si>
  <si>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</si>
  <si>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</si>
  <si>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</si>
  <si>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</si>
  <si>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</si>
  <si>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</si>
  <si>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</si>
  <si>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</si>
  <si>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</si>
  <si>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</si>
  <si>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</si>
  <si>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</si>
  <si>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</si>
  <si>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</si>
  <si>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</si>
  <si>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</si>
  <si>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</si>
  <si>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</si>
  <si>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</si>
  <si>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</si>
  <si>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 xml:space="preserve">％ </t>
  </si>
  <si>
    <t>　会　計　予　算　額　(当　初)</t>
  </si>
  <si>
    <t xml:space="preserve">円 </t>
  </si>
  <si>
    <t>63　予　算　額　(当　初)　の　推　移</t>
  </si>
  <si>
    <t>64　区　　有　　財　　産</t>
  </si>
  <si>
    <t>69　特　別　区　税　調　定　額　お　よ　び　収　入　額</t>
  </si>
  <si>
    <t>区民部税務課</t>
  </si>
  <si>
    <t>(単位:金額千円)</t>
  </si>
  <si>
    <t>入湯税</t>
  </si>
  <si>
    <t>現年課税分</t>
  </si>
  <si>
    <t>配当割交付金</t>
  </si>
  <si>
    <t>株式等譲渡所得割交付金</t>
  </si>
  <si>
    <t>都負担金</t>
  </si>
  <si>
    <t>株式等譲渡所得割交付金</t>
  </si>
  <si>
    <t>株式等譲渡所得割交付金</t>
  </si>
  <si>
    <t xml:space="preserve">所 得 割 額
</t>
  </si>
  <si>
    <t>9-14　財　　　　　政</t>
  </si>
  <si>
    <t>財　　　　　政　9- 1</t>
  </si>
  <si>
    <t>9- 2　財　　　　　政</t>
  </si>
  <si>
    <t>財　　　　　政　9- 3</t>
  </si>
  <si>
    <t>9- 4　財　　　　　政</t>
  </si>
  <si>
    <t>9- 6　財　　　　　政</t>
  </si>
  <si>
    <t>9- 8　財　　　　　政</t>
  </si>
  <si>
    <t>財　　　　　政　9- 9</t>
  </si>
  <si>
    <t>9-10　財　　　　　政</t>
  </si>
  <si>
    <t>財　　　　　政　9-11</t>
  </si>
  <si>
    <t>9-12　財　　　　　政</t>
  </si>
  <si>
    <t>財　　　　　政　9-13</t>
  </si>
  <si>
    <t>㎡</t>
  </si>
  <si>
    <t>平　成</t>
  </si>
  <si>
    <t>年　度</t>
  </si>
  <si>
    <t>公有財産</t>
  </si>
  <si>
    <t>(1)</t>
  </si>
  <si>
    <t>：</t>
  </si>
  <si>
    <t>平成18年度</t>
  </si>
  <si>
    <t>(Ａ＋Ｂ)</t>
  </si>
  <si>
    <t>　(Ａ)　※</t>
  </si>
  <si>
    <t>環境政策費</t>
  </si>
  <si>
    <t>河川費</t>
  </si>
  <si>
    <t>保険事業勘定</t>
  </si>
  <si>
    <t>サービス事業勘定</t>
  </si>
  <si>
    <t>サービス収入</t>
  </si>
  <si>
    <t>地域支援事業費</t>
  </si>
  <si>
    <t>地域支援事業費</t>
  </si>
  <si>
    <t>サービス事業費</t>
  </si>
  <si>
    <t>他会計繰出金</t>
  </si>
  <si>
    <t>産業地域振興費</t>
  </si>
  <si>
    <t>平成19年度</t>
  </si>
  <si>
    <t>総務部経理用地課、会計管理室</t>
  </si>
  <si>
    <t>保険給付費収入</t>
  </si>
  <si>
    <t>財　　　　政　9- 5</t>
  </si>
  <si>
    <t>：</t>
  </si>
  <si>
    <t>：</t>
  </si>
  <si>
    <t>　会　計　予　算　額　(当　初)</t>
  </si>
  <si>
    <t>会計管理室</t>
  </si>
  <si>
    <t>地域振興費</t>
  </si>
  <si>
    <t>他会計繰出金</t>
  </si>
  <si>
    <t>後期高齢者
医療
会計</t>
  </si>
  <si>
    <t>特別交付金</t>
  </si>
  <si>
    <t>＊</t>
  </si>
  <si>
    <t>対前年度比増加率</t>
  </si>
  <si>
    <t>前期高齢者交付金</t>
  </si>
  <si>
    <t>延滞金及び過料</t>
  </si>
  <si>
    <t>後期高齢者医療会計</t>
  </si>
  <si>
    <t>後期高齢者医療保険料</t>
  </si>
  <si>
    <t>広域連合支出金</t>
  </si>
  <si>
    <t>広域連合委託金</t>
  </si>
  <si>
    <t>償還金および還付加算金</t>
  </si>
  <si>
    <t>後期高齢者支援金等</t>
  </si>
  <si>
    <t>後期高齢者支援金等</t>
  </si>
  <si>
    <t>前期高齢者納付金等</t>
  </si>
  <si>
    <t>前期高齢者納付金等</t>
  </si>
  <si>
    <t>特定健康診査等事業費</t>
  </si>
  <si>
    <t>後期高齢者医療会計</t>
  </si>
  <si>
    <t>広域連合拠出金</t>
  </si>
  <si>
    <t>財　　　　政　9- 7</t>
  </si>
  <si>
    <t xml:space="preserve">％ </t>
  </si>
  <si>
    <t xml:space="preserve">％ </t>
  </si>
  <si>
    <t xml:space="preserve">円 </t>
  </si>
  <si>
    <t xml:space="preserve">％ </t>
  </si>
  <si>
    <t>：</t>
  </si>
  <si>
    <t xml:space="preserve">円 </t>
  </si>
  <si>
    <t xml:space="preserve">％ </t>
  </si>
  <si>
    <t xml:space="preserve">円 </t>
  </si>
  <si>
    <t xml:space="preserve">％ </t>
  </si>
  <si>
    <t>財　　　　　政　9-15</t>
  </si>
  <si>
    <t>　会　計　予　算　額　(当　初)（つづき）</t>
  </si>
  <si>
    <t>　別　会　計　決　算　額</t>
  </si>
  <si>
    <t>　般　会　計　決　算　額</t>
  </si>
  <si>
    <t>東京国税局</t>
  </si>
  <si>
    <t>15</t>
  </si>
  <si>
    <t>平成20年度</t>
  </si>
  <si>
    <t>10</t>
  </si>
  <si>
    <t>100</t>
  </si>
  <si>
    <t>〃</t>
  </si>
  <si>
    <t>相続税</t>
  </si>
  <si>
    <t>内旧消費税（３％）</t>
  </si>
  <si>
    <t>表の計数は単位未満を四捨五入しているため、総額と計数の合計が一致しない場合がある。</t>
  </si>
  <si>
    <t>立木</t>
  </si>
  <si>
    <t>土地、建物、立木、工作物の価格は、推定金額である。</t>
  </si>
  <si>
    <t>増加率算出用↓</t>
  </si>
  <si>
    <t>白　紙　ペ　ー　ジ</t>
  </si>
  <si>
    <t>　平　成　20　年　度</t>
  </si>
  <si>
    <t>（平成21年7月1日現在）</t>
  </si>
  <si>
    <t>　平　成　20　年　度　</t>
  </si>
  <si>
    <t>X</t>
  </si>
  <si>
    <t>（20年度）</t>
  </si>
  <si>
    <t>65　平　成　21　年　度　一　般　</t>
  </si>
  <si>
    <t>67　平　成　20　年　度　一　　</t>
  </si>
  <si>
    <t>地方税等減収補てん臨時交付金</t>
  </si>
  <si>
    <t>　</t>
  </si>
  <si>
    <t>使用料</t>
  </si>
  <si>
    <t>68　平　成　20　年　度　特　</t>
  </si>
  <si>
    <t>前期高齢者交付金</t>
  </si>
  <si>
    <t>後期高齢者医療会計</t>
  </si>
  <si>
    <t>後期高齢者医療保険料</t>
  </si>
  <si>
    <t>使用料及び手数料</t>
  </si>
  <si>
    <t>手数料</t>
  </si>
  <si>
    <t>広域連合支出金</t>
  </si>
  <si>
    <t>広域連合委託金</t>
  </si>
  <si>
    <t>広域連合補助金</t>
  </si>
  <si>
    <t>繰入金</t>
  </si>
  <si>
    <t>他会計繰入金</t>
  </si>
  <si>
    <t>諸収入</t>
  </si>
  <si>
    <t>延滞金及び過料</t>
  </si>
  <si>
    <t>償還金および還付加算金</t>
  </si>
  <si>
    <t>預金利子</t>
  </si>
  <si>
    <t>雑入</t>
  </si>
  <si>
    <t>国庫補助金</t>
  </si>
  <si>
    <t>国庫支出金</t>
  </si>
  <si>
    <t>68　平 成 20 年 度 特 別 会 計 決 算 額　(つ　づ　き)</t>
  </si>
  <si>
    <t>後期高齢者支援金等</t>
  </si>
  <si>
    <t>前期高齢者納付金等</t>
  </si>
  <si>
    <t>特定健康診査等事業費</t>
  </si>
  <si>
    <t>総務費</t>
  </si>
  <si>
    <t>総務管理費</t>
  </si>
  <si>
    <t>広域連合拠出金</t>
  </si>
  <si>
    <t>諸支出金</t>
  </si>
  <si>
    <t>償還金及び還付金</t>
  </si>
  <si>
    <t>葬祭費</t>
  </si>
  <si>
    <t>収入額</t>
  </si>
  <si>
    <t>不納欠損額</t>
  </si>
  <si>
    <t>未収入額</t>
  </si>
  <si>
    <t>16</t>
  </si>
  <si>
    <t>17</t>
  </si>
  <si>
    <t>18</t>
  </si>
  <si>
    <t>19</t>
  </si>
  <si>
    <t>20</t>
  </si>
  <si>
    <t>：</t>
  </si>
  <si>
    <t>68　平 成 20 年 度 特 別 会 計 決 算 額　(つ　づ　き)</t>
  </si>
  <si>
    <t>科目</t>
  </si>
  <si>
    <t>歳出</t>
  </si>
  <si>
    <t>支出済額</t>
  </si>
  <si>
    <t xml:space="preserve">％ </t>
  </si>
  <si>
    <t xml:space="preserve">円 </t>
  </si>
  <si>
    <t>70　税 目 別 特 別 区 税 調 定 額 お よ び 収 入 額</t>
  </si>
  <si>
    <t>71　課　税　標　準　額　段　階　別　特　別　区　民　税　額</t>
  </si>
  <si>
    <t>72　税 目 別 都 税 調 定 額 お よ び 収 入 額</t>
  </si>
  <si>
    <t>73　税 目 別 国 税 徴 収 決 定 済 額 お よ び 収 納 済 額</t>
  </si>
  <si>
    <t>66　平　成　21　年　度　特　別　</t>
  </si>
  <si>
    <t>保健事業費</t>
  </si>
  <si>
    <t>総所得(Ａ)に対する
課税標準額の段階</t>
  </si>
  <si>
    <t>(Ｂ)※</t>
  </si>
  <si>
    <t>※総所得(Ａ)の内訳　　　　「総所得金額」「山林所得」「退職所得(総合課税分)」</t>
  </si>
  <si>
    <t>※分離課税所得(Ｂ)の内訳　「土地・建物等の長期譲渡所得」「土地・建物等の短期譲渡所得」「株式等の譲渡所得」</t>
  </si>
  <si>
    <t>　　　　　　　　　　　　　「先物取引の雑所得等」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</si>
</sst>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  <numFmt numFmtId="195" formatCode="##.#0\ ;&quot;△&quot;##.#0\ ;&quot;－ &quot;"/>
    <numFmt numFmtId="196" formatCode="###\ ###\ ##0;&quot;△&quot;###\ ##0"/>
    <numFmt numFmtId="197" formatCode="_ * #\ ##0_ ;[Red]_ * &quot;△&quot;#\ ##0_ ;_ * &quot;-&quot;_ ;_ @_ "/>
    <numFmt numFmtId="198" formatCode="#,##0_);[Red]\(#,##0\)"/>
    <numFmt numFmtId="199" formatCode="##0.0\ ;&quot;△ &quot;??0.0\ ;&quot;－ &quot;;@\ "/>
    <numFmt numFmtId="200" formatCode="##0.0\ ;&quot;△ &quot;??0.0\ ;&quot;－ &quot;"/>
    <numFmt numFmtId="201" formatCode="\(#,##0\);&quot;(△&quot;#,##0\);&quot;(－)&quot;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81" fontId="4" fillId="0" borderId="0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181" fontId="5" fillId="0" borderId="0" xfId="49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0" xfId="49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81" fontId="15" fillId="0" borderId="0" xfId="49" applyNumberFormat="1" applyFont="1" applyBorder="1" applyAlignment="1">
      <alignment horizontal="right" vertical="center"/>
    </xf>
    <xf numFmtId="181" fontId="14" fillId="7" borderId="0" xfId="49" applyNumberFormat="1" applyFont="1" applyFill="1" applyBorder="1" applyAlignment="1">
      <alignment horizontal="right" vertical="center"/>
    </xf>
    <xf numFmtId="181" fontId="15" fillId="7" borderId="0" xfId="49" applyNumberFormat="1" applyFont="1" applyFill="1" applyBorder="1" applyAlignment="1">
      <alignment horizontal="right" vertical="center"/>
    </xf>
    <xf numFmtId="181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horizontal="center" vertical="center"/>
    </xf>
    <xf numFmtId="181" fontId="15" fillId="7" borderId="0" xfId="0" applyNumberFormat="1" applyFont="1" applyFill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0" fontId="4" fillId="0" borderId="0" xfId="62" applyFont="1" applyFill="1" applyBorder="1" applyAlignment="1">
      <alignment horizontal="distributed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6" xfId="62" applyFont="1" applyFill="1" applyBorder="1" applyAlignment="1">
      <alignment vertical="center"/>
      <protection/>
    </xf>
    <xf numFmtId="179" fontId="4" fillId="0" borderId="10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181" fontId="4" fillId="0" borderId="10" xfId="49" applyNumberFormat="1" applyFont="1" applyFill="1" applyBorder="1" applyAlignment="1">
      <alignment horizontal="right" vertical="center"/>
    </xf>
    <xf numFmtId="192" fontId="4" fillId="0" borderId="1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18" xfId="49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1" fontId="4" fillId="0" borderId="18" xfId="49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62" applyNumberFormat="1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4" fillId="0" borderId="25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179" fontId="4" fillId="0" borderId="0" xfId="62" applyNumberFormat="1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14" fillId="23" borderId="0" xfId="49" applyFont="1" applyFill="1" applyBorder="1" applyAlignment="1">
      <alignment horizontal="right" vertical="center"/>
    </xf>
    <xf numFmtId="38" fontId="15" fillId="8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181" fontId="14" fillId="23" borderId="0" xfId="49" applyNumberFormat="1" applyFont="1" applyFill="1" applyBorder="1" applyAlignment="1">
      <alignment horizontal="right" vertical="center"/>
    </xf>
    <xf numFmtId="181" fontId="15" fillId="8" borderId="0" xfId="49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1" fontId="14" fillId="23" borderId="0" xfId="0" applyNumberFormat="1" applyFont="1" applyFill="1" applyBorder="1" applyAlignment="1">
      <alignment vertical="center"/>
    </xf>
    <xf numFmtId="181" fontId="15" fillId="8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1" fontId="4" fillId="0" borderId="18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99" fontId="4" fillId="0" borderId="0" xfId="49" applyNumberFormat="1" applyFont="1" applyFill="1" applyBorder="1" applyAlignment="1">
      <alignment horizontal="right" vertical="center"/>
    </xf>
    <xf numFmtId="181" fontId="5" fillId="0" borderId="18" xfId="49" applyNumberFormat="1" applyFont="1" applyFill="1" applyBorder="1" applyAlignment="1">
      <alignment horizontal="right" vertical="center"/>
    </xf>
    <xf numFmtId="199" fontId="5" fillId="0" borderId="0" xfId="49" applyNumberFormat="1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/>
    </xf>
    <xf numFmtId="192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181" fontId="4" fillId="0" borderId="0" xfId="62" applyNumberFormat="1" applyFont="1" applyFill="1" applyBorder="1" applyAlignment="1">
      <alignment horizontal="right" vertical="center"/>
      <protection/>
    </xf>
    <xf numFmtId="192" fontId="5" fillId="0" borderId="0" xfId="49" applyNumberFormat="1" applyFont="1" applyFill="1" applyBorder="1" applyAlignment="1">
      <alignment horizontal="right" vertical="center"/>
    </xf>
    <xf numFmtId="181" fontId="4" fillId="0" borderId="0" xfId="62" applyNumberFormat="1" applyFont="1" applyFill="1" applyBorder="1" applyAlignment="1">
      <alignment vertical="center"/>
      <protection/>
    </xf>
    <xf numFmtId="184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181" fontId="5" fillId="0" borderId="0" xfId="62" applyNumberFormat="1" applyFont="1" applyFill="1" applyBorder="1" applyAlignment="1">
      <alignment horizontal="right" vertical="center"/>
      <protection/>
    </xf>
    <xf numFmtId="192" fontId="5" fillId="0" borderId="0" xfId="62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62" applyNumberFormat="1" applyFont="1" applyFill="1" applyBorder="1" applyAlignment="1">
      <alignment vertical="center"/>
      <protection/>
    </xf>
    <xf numFmtId="181" fontId="5" fillId="0" borderId="0" xfId="49" applyNumberFormat="1" applyFont="1" applyFill="1" applyAlignment="1">
      <alignment horizontal="right" vertical="center"/>
    </xf>
    <xf numFmtId="181" fontId="4" fillId="0" borderId="10" xfId="62" applyNumberFormat="1" applyFont="1" applyFill="1" applyBorder="1" applyAlignment="1">
      <alignment horizontal="right" vertical="center"/>
      <protection/>
    </xf>
    <xf numFmtId="192" fontId="4" fillId="0" borderId="10" xfId="62" applyNumberFormat="1" applyFont="1" applyFill="1" applyBorder="1" applyAlignment="1">
      <alignment horizontal="right" vertical="center"/>
      <protection/>
    </xf>
    <xf numFmtId="181" fontId="4" fillId="0" borderId="11" xfId="49" applyNumberFormat="1" applyFont="1" applyFill="1" applyBorder="1" applyAlignment="1">
      <alignment horizontal="right" vertical="center"/>
    </xf>
    <xf numFmtId="0" fontId="4" fillId="0" borderId="11" xfId="62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4" fillId="0" borderId="2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61" applyFont="1" applyAlignment="1">
      <alignment vertical="center"/>
      <protection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distributed" vertical="center"/>
    </xf>
    <xf numFmtId="41" fontId="5" fillId="0" borderId="0" xfId="4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18" xfId="49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1" fontId="5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0" xfId="49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0" fontId="4" fillId="0" borderId="28" xfId="62" applyFont="1" applyFill="1" applyBorder="1" applyAlignment="1">
      <alignment horizontal="distributed" vertical="center"/>
      <protection/>
    </xf>
    <xf numFmtId="0" fontId="4" fillId="0" borderId="25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27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1" fontId="4" fillId="0" borderId="0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1" fontId="4" fillId="0" borderId="18" xfId="49" applyNumberFormat="1" applyFont="1" applyFill="1" applyBorder="1" applyAlignment="1">
      <alignment horizontal="right" vertical="center"/>
    </xf>
    <xf numFmtId="181" fontId="5" fillId="0" borderId="0" xfId="62" applyNumberFormat="1" applyFont="1" applyFill="1" applyBorder="1" applyAlignment="1">
      <alignment horizontal="right" vertical="center"/>
      <protection/>
    </xf>
    <xf numFmtId="189" fontId="4" fillId="0" borderId="0" xfId="0" applyNumberFormat="1" applyFont="1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192" fontId="5" fillId="0" borderId="0" xfId="62" applyNumberFormat="1" applyFont="1" applyFill="1" applyBorder="1" applyAlignment="1">
      <alignment horizontal="right" vertical="center"/>
      <protection/>
    </xf>
    <xf numFmtId="181" fontId="5" fillId="0" borderId="18" xfId="62" applyNumberFormat="1" applyFont="1" applyFill="1" applyBorder="1" applyAlignment="1">
      <alignment horizontal="right" vertical="center"/>
      <protection/>
    </xf>
    <xf numFmtId="189" fontId="5" fillId="0" borderId="0" xfId="0" applyNumberFormat="1" applyFont="1" applyAlignment="1">
      <alignment horizontal="right" vertical="center"/>
    </xf>
    <xf numFmtId="181" fontId="4" fillId="0" borderId="18" xfId="62" applyNumberFormat="1" applyFont="1" applyFill="1" applyBorder="1" applyAlignment="1">
      <alignment horizontal="right" vertical="center"/>
      <protection/>
    </xf>
    <xf numFmtId="19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1" fontId="4" fillId="0" borderId="18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61" applyFont="1" applyFill="1" applyBorder="1" applyAlignment="1">
      <alignment horizontal="distributed" vertical="center" wrapText="1"/>
      <protection/>
    </xf>
    <xf numFmtId="0" fontId="4" fillId="0" borderId="24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4" fillId="0" borderId="19" xfId="61" applyFont="1" applyFill="1" applyBorder="1" applyAlignment="1">
      <alignment horizontal="distributed" vertical="center" wrapText="1"/>
      <protection/>
    </xf>
    <xf numFmtId="0" fontId="4" fillId="0" borderId="22" xfId="61" applyFont="1" applyFill="1" applyBorder="1" applyAlignment="1">
      <alignment horizontal="distributed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201" fontId="5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財政" xfId="61"/>
    <cellStyle name="標準_収入役室照会分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90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</row>
    <row r="10" spans="3:61" ht="15.75" customHeight="1"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</row>
    <row r="11" spans="3:61" ht="15.75" customHeight="1"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</row>
    <row r="12" spans="3:61" ht="15.75" customHeight="1"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A1" sqref="A1"/>
    </sheetView>
  </sheetViews>
  <sheetFormatPr defaultColWidth="9.00390625" defaultRowHeight="13.5"/>
  <cols>
    <col min="1" max="20" width="1.625" style="76" customWidth="1"/>
    <col min="21" max="24" width="16.625" style="76" customWidth="1"/>
    <col min="25" max="25" width="1.625" style="76" customWidth="1"/>
    <col min="26" max="16384" width="9.00390625" style="76" customWidth="1"/>
  </cols>
  <sheetData>
    <row r="1" spans="1:20" ht="10.5" customHeight="1">
      <c r="A1" s="128" t="s">
        <v>251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ht="9" customHeight="1"/>
    <row r="3" spans="2:25" s="145" customFormat="1" ht="15" customHeight="1">
      <c r="B3" s="295" t="s">
        <v>337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65"/>
    </row>
    <row r="4" spans="2:25" ht="9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2:25" ht="18" customHeight="1">
      <c r="B5" s="296" t="s">
        <v>207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208</v>
      </c>
      <c r="V5" s="297"/>
      <c r="W5" s="297"/>
      <c r="X5" s="300"/>
      <c r="Y5" s="67"/>
    </row>
    <row r="6" spans="2:25" ht="18" customHeight="1"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146" t="s">
        <v>222</v>
      </c>
      <c r="V6" s="147" t="s">
        <v>144</v>
      </c>
      <c r="W6" s="147" t="s">
        <v>227</v>
      </c>
      <c r="X6" s="148" t="s">
        <v>228</v>
      </c>
      <c r="Y6" s="49"/>
    </row>
    <row r="7" spans="2:25" ht="12" customHeight="1"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49"/>
      <c r="U7" s="150" t="s">
        <v>231</v>
      </c>
      <c r="V7" s="150" t="s">
        <v>231</v>
      </c>
      <c r="W7" s="150" t="s">
        <v>231</v>
      </c>
      <c r="X7" s="151" t="s">
        <v>305</v>
      </c>
      <c r="Y7" s="68"/>
    </row>
    <row r="8" spans="2:25" ht="6.75" customHeight="1">
      <c r="B8" s="6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49"/>
      <c r="U8" s="67"/>
      <c r="V8" s="49"/>
      <c r="W8" s="49"/>
      <c r="X8" s="68"/>
      <c r="Y8" s="68"/>
    </row>
    <row r="9" spans="2:25" s="152" customFormat="1" ht="10.5" customHeight="1">
      <c r="B9" s="153"/>
      <c r="C9" s="301" t="s">
        <v>15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55"/>
      <c r="U9" s="69">
        <f>SUM(U11,U17,U21,U24,U27,U30,U33,U36,U41,U44,U47,U50,U54,U59,U64,U68,U71,U75,U78,U85)</f>
        <v>228721242000</v>
      </c>
      <c r="V9" s="69">
        <f>SUM(V11,V17,V21,V24,V27,V30,V33,V36,V41,V44,V47,V50,V54,V59,V64,V68,V71,V75,V78,V85)</f>
        <v>228230465886</v>
      </c>
      <c r="W9" s="69">
        <f>SUM(W11,W17,W21,W24,W27,W30,W33,W36,W41,W44,W47,W50,W54,W59,W64,W68,W71,W75,W78,W85)</f>
        <v>222004460311</v>
      </c>
      <c r="X9" s="218">
        <f>W9/U9*100</f>
        <v>97.06333280185669</v>
      </c>
      <c r="Y9" s="62"/>
    </row>
    <row r="10" spans="2:25" ht="8.25" customHeight="1">
      <c r="B10" s="6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149"/>
      <c r="U10" s="219"/>
      <c r="V10" s="219"/>
      <c r="W10" s="219"/>
      <c r="X10" s="220"/>
      <c r="Y10" s="67"/>
    </row>
    <row r="11" spans="2:25" ht="11.25" customHeight="1">
      <c r="B11" s="67"/>
      <c r="C11" s="294" t="s">
        <v>16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70">
        <f>SUM(U12:U15)</f>
        <v>64307534000</v>
      </c>
      <c r="V11" s="70">
        <f>SUM(V12:V15)</f>
        <v>68676049201</v>
      </c>
      <c r="W11" s="70">
        <f>SUM(W12:W15)</f>
        <v>64126607244</v>
      </c>
      <c r="X11" s="214">
        <f>W11/U11*100</f>
        <v>99.71865387343261</v>
      </c>
      <c r="Y11" s="63"/>
    </row>
    <row r="12" spans="2:25" ht="11.25">
      <c r="B12" s="67"/>
      <c r="C12" s="49"/>
      <c r="D12" s="294" t="s">
        <v>17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149"/>
      <c r="U12" s="215">
        <v>60845329000</v>
      </c>
      <c r="V12" s="215">
        <v>65111577207</v>
      </c>
      <c r="W12" s="215">
        <v>60623003023</v>
      </c>
      <c r="X12" s="214">
        <f>W12/U12*100</f>
        <v>99.63460469249826</v>
      </c>
      <c r="Y12" s="63"/>
    </row>
    <row r="13" spans="2:25" ht="11.25">
      <c r="B13" s="67"/>
      <c r="C13" s="49"/>
      <c r="D13" s="294" t="s">
        <v>18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149"/>
      <c r="U13" s="215">
        <v>242083000</v>
      </c>
      <c r="V13" s="215">
        <v>302372373</v>
      </c>
      <c r="W13" s="215">
        <v>241504600</v>
      </c>
      <c r="X13" s="214">
        <f>W13/U13*100</f>
        <v>99.76107368134069</v>
      </c>
      <c r="Y13" s="63"/>
    </row>
    <row r="14" spans="2:25" ht="11.25">
      <c r="B14" s="67"/>
      <c r="C14" s="49"/>
      <c r="D14" s="294" t="s">
        <v>19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149"/>
      <c r="U14" s="215">
        <v>3185921000</v>
      </c>
      <c r="V14" s="215">
        <v>3227701321</v>
      </c>
      <c r="W14" s="215">
        <v>3227701321</v>
      </c>
      <c r="X14" s="214">
        <f>W14/U14*100</f>
        <v>101.31140480256731</v>
      </c>
      <c r="Y14" s="63"/>
    </row>
    <row r="15" spans="2:25" ht="11.25">
      <c r="B15" s="67"/>
      <c r="C15" s="49"/>
      <c r="D15" s="294" t="s">
        <v>237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215">
        <v>34201000</v>
      </c>
      <c r="V15" s="215">
        <v>34398300</v>
      </c>
      <c r="W15" s="215">
        <v>34398300</v>
      </c>
      <c r="X15" s="214">
        <f>W15/U15*100</f>
        <v>100.57688371685039</v>
      </c>
      <c r="Y15" s="63"/>
    </row>
    <row r="16" spans="2:25" ht="6" customHeight="1">
      <c r="B16" s="6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149"/>
      <c r="U16" s="70"/>
      <c r="V16" s="70"/>
      <c r="W16" s="70"/>
      <c r="X16" s="203"/>
      <c r="Y16" s="63"/>
    </row>
    <row r="17" spans="2:25" ht="11.25" customHeight="1">
      <c r="B17" s="67"/>
      <c r="C17" s="294" t="s">
        <v>20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70">
        <f>SUM(U18:U19)</f>
        <v>1303000000</v>
      </c>
      <c r="V17" s="70">
        <f>SUM(V18:V19)</f>
        <v>1279253000</v>
      </c>
      <c r="W17" s="70">
        <f>SUM(W18:W19)</f>
        <v>1279253000</v>
      </c>
      <c r="X17" s="214">
        <f>W17/U17*100</f>
        <v>98.17751343054489</v>
      </c>
      <c r="Y17" s="63"/>
    </row>
    <row r="18" spans="2:25" ht="11.25">
      <c r="B18" s="67"/>
      <c r="C18" s="49"/>
      <c r="D18" s="302" t="s">
        <v>21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149"/>
      <c r="U18" s="215">
        <v>966000000</v>
      </c>
      <c r="V18" s="215">
        <v>968147000</v>
      </c>
      <c r="W18" s="215">
        <v>968147000</v>
      </c>
      <c r="X18" s="214">
        <f>W18/U18*100</f>
        <v>100.22225672877848</v>
      </c>
      <c r="Y18" s="63"/>
    </row>
    <row r="19" spans="2:25" ht="11.25">
      <c r="B19" s="67"/>
      <c r="C19" s="49"/>
      <c r="D19" s="302" t="s">
        <v>22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149"/>
      <c r="U19" s="215">
        <v>337000000</v>
      </c>
      <c r="V19" s="215">
        <v>311106000</v>
      </c>
      <c r="W19" s="215">
        <v>311106000</v>
      </c>
      <c r="X19" s="214">
        <f>W19/U19*100</f>
        <v>92.31632047477744</v>
      </c>
      <c r="Y19" s="63"/>
    </row>
    <row r="20" spans="2:25" ht="6" customHeight="1">
      <c r="B20" s="6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149"/>
      <c r="U20" s="70"/>
      <c r="V20" s="70"/>
      <c r="W20" s="70"/>
      <c r="X20" s="203"/>
      <c r="Y20" s="63"/>
    </row>
    <row r="21" spans="2:25" ht="11.25" customHeight="1">
      <c r="B21" s="67"/>
      <c r="C21" s="294" t="s">
        <v>23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70">
        <f>SUM(U22)</f>
        <v>1524000000</v>
      </c>
      <c r="V21" s="70">
        <f>SUM(V22)</f>
        <v>1146680000</v>
      </c>
      <c r="W21" s="70">
        <f>SUM(W22)</f>
        <v>1146680000</v>
      </c>
      <c r="X21" s="214">
        <f>W21/U21*100</f>
        <v>75.24146981627297</v>
      </c>
      <c r="Y21" s="63"/>
    </row>
    <row r="22" spans="2:25" ht="11.25">
      <c r="B22" s="67"/>
      <c r="C22" s="49"/>
      <c r="D22" s="294" t="s">
        <v>23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215">
        <v>1524000000</v>
      </c>
      <c r="V22" s="215">
        <v>1146680000</v>
      </c>
      <c r="W22" s="215">
        <v>1146680000</v>
      </c>
      <c r="X22" s="214">
        <f>W22/U22*100</f>
        <v>75.24146981627297</v>
      </c>
      <c r="Y22" s="63"/>
    </row>
    <row r="23" spans="2:25" ht="6" customHeight="1">
      <c r="B23" s="6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149"/>
      <c r="U23" s="70"/>
      <c r="V23" s="70"/>
      <c r="W23" s="70"/>
      <c r="X23" s="214"/>
      <c r="Y23" s="63"/>
    </row>
    <row r="24" spans="2:25" ht="11.25" customHeight="1">
      <c r="B24" s="67"/>
      <c r="C24" s="294" t="s">
        <v>239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149"/>
      <c r="U24" s="70">
        <f>SUM(U25)</f>
        <v>814000000</v>
      </c>
      <c r="V24" s="70">
        <f>SUM(V25)</f>
        <v>334195000</v>
      </c>
      <c r="W24" s="70">
        <f>SUM(W25)</f>
        <v>334195000</v>
      </c>
      <c r="X24" s="214">
        <f>W24/U24*100</f>
        <v>41.05589680589681</v>
      </c>
      <c r="Y24" s="63"/>
    </row>
    <row r="25" spans="2:25" ht="11.25">
      <c r="B25" s="67"/>
      <c r="C25" s="49"/>
      <c r="D25" s="294" t="s">
        <v>239</v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149"/>
      <c r="U25" s="215">
        <v>814000000</v>
      </c>
      <c r="V25" s="215">
        <v>334195000</v>
      </c>
      <c r="W25" s="215">
        <v>334195000</v>
      </c>
      <c r="X25" s="214">
        <f>W25/U25*100</f>
        <v>41.05589680589681</v>
      </c>
      <c r="Y25" s="63"/>
    </row>
    <row r="26" spans="2:25" ht="6" customHeight="1">
      <c r="B26" s="67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149"/>
      <c r="U26" s="70"/>
      <c r="V26" s="70"/>
      <c r="W26" s="70"/>
      <c r="X26" s="214"/>
      <c r="Y26" s="63"/>
    </row>
    <row r="27" spans="2:25" ht="11.25">
      <c r="B27" s="67"/>
      <c r="C27" s="294" t="s">
        <v>242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149"/>
      <c r="U27" s="70">
        <f>SUM(U28)</f>
        <v>563000000</v>
      </c>
      <c r="V27" s="70">
        <f>SUM(V28)</f>
        <v>116415000</v>
      </c>
      <c r="W27" s="70">
        <f>SUM(W28)</f>
        <v>116415000</v>
      </c>
      <c r="X27" s="214">
        <f>W27/U27*100</f>
        <v>20.677619893428066</v>
      </c>
      <c r="Y27" s="63"/>
    </row>
    <row r="28" spans="2:25" ht="11.25">
      <c r="B28" s="67"/>
      <c r="C28" s="49"/>
      <c r="D28" s="294" t="s">
        <v>243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49"/>
      <c r="U28" s="215">
        <v>563000000</v>
      </c>
      <c r="V28" s="215">
        <v>116415000</v>
      </c>
      <c r="W28" s="215">
        <v>116415000</v>
      </c>
      <c r="X28" s="214">
        <f>W28/U28*100</f>
        <v>20.677619893428066</v>
      </c>
      <c r="Y28" s="63"/>
    </row>
    <row r="29" spans="2:25" ht="6" customHeight="1">
      <c r="B29" s="6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149"/>
      <c r="U29" s="70"/>
      <c r="V29" s="70"/>
      <c r="W29" s="70"/>
      <c r="X29" s="203"/>
      <c r="Y29" s="63"/>
    </row>
    <row r="30" spans="2:25" ht="11.25">
      <c r="B30" s="67"/>
      <c r="C30" s="294" t="s">
        <v>24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149"/>
      <c r="U30" s="70">
        <f>SUM(U31)</f>
        <v>6369000000</v>
      </c>
      <c r="V30" s="70">
        <f>SUM(V31)</f>
        <v>6247727000</v>
      </c>
      <c r="W30" s="70">
        <f>SUM(W31)</f>
        <v>6247727000</v>
      </c>
      <c r="X30" s="214">
        <f>W30/U30*100</f>
        <v>98.09588632438373</v>
      </c>
      <c r="Y30" s="63"/>
    </row>
    <row r="31" spans="2:25" ht="11.25">
      <c r="B31" s="67"/>
      <c r="C31" s="49"/>
      <c r="D31" s="294" t="s">
        <v>24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149"/>
      <c r="U31" s="215">
        <v>6369000000</v>
      </c>
      <c r="V31" s="215">
        <v>6247727000</v>
      </c>
      <c r="W31" s="215">
        <v>6247727000</v>
      </c>
      <c r="X31" s="214">
        <f>W31/U31*100</f>
        <v>98.09588632438373</v>
      </c>
      <c r="Y31" s="63"/>
    </row>
    <row r="32" spans="2:25" ht="6" customHeight="1">
      <c r="B32" s="6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49"/>
      <c r="U32" s="70"/>
      <c r="V32" s="70"/>
      <c r="W32" s="70"/>
      <c r="X32" s="216"/>
      <c r="Y32" s="63"/>
    </row>
    <row r="33" spans="2:25" ht="11.25">
      <c r="B33" s="67"/>
      <c r="C33" s="294" t="s">
        <v>25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49"/>
      <c r="U33" s="70">
        <f>SUM(U34)</f>
        <v>1250000000</v>
      </c>
      <c r="V33" s="70">
        <f>SUM(V34)</f>
        <v>1272667000</v>
      </c>
      <c r="W33" s="70">
        <f>SUM(W34)</f>
        <v>1272667000</v>
      </c>
      <c r="X33" s="214">
        <f>W33/U33*100</f>
        <v>101.81336</v>
      </c>
      <c r="Y33" s="63"/>
    </row>
    <row r="34" spans="2:25" ht="11.25">
      <c r="B34" s="67"/>
      <c r="C34" s="49"/>
      <c r="D34" s="294" t="s">
        <v>25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149"/>
      <c r="U34" s="215">
        <v>1250000000</v>
      </c>
      <c r="V34" s="215">
        <v>1272667000</v>
      </c>
      <c r="W34" s="215">
        <v>1272667000</v>
      </c>
      <c r="X34" s="214">
        <f>W34/U34*100</f>
        <v>101.81336</v>
      </c>
      <c r="Y34" s="63"/>
    </row>
    <row r="35" spans="2:25" ht="6" customHeight="1">
      <c r="B35" s="6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49"/>
      <c r="U35" s="70"/>
      <c r="V35" s="70"/>
      <c r="W35" s="70"/>
      <c r="X35" s="203"/>
      <c r="Y35" s="63"/>
    </row>
    <row r="36" spans="2:25" ht="11.25">
      <c r="B36" s="67"/>
      <c r="C36" s="294" t="s">
        <v>26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49"/>
      <c r="U36" s="70">
        <f>SUM(U37:U38)</f>
        <v>1128000000</v>
      </c>
      <c r="V36" s="70">
        <f>SUM(V37:V39)</f>
        <v>1253403000</v>
      </c>
      <c r="W36" s="70">
        <f>SUM(W37:W39)</f>
        <v>1253403000</v>
      </c>
      <c r="X36" s="214">
        <f>W36/U36*100</f>
        <v>111.11728723404255</v>
      </c>
      <c r="Y36" s="63"/>
    </row>
    <row r="37" spans="2:25" ht="11.25">
      <c r="B37" s="67"/>
      <c r="C37" s="49"/>
      <c r="D37" s="294" t="s">
        <v>26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149"/>
      <c r="U37" s="215">
        <v>602000000</v>
      </c>
      <c r="V37" s="215">
        <v>680973000</v>
      </c>
      <c r="W37" s="215">
        <v>680973000</v>
      </c>
      <c r="X37" s="214">
        <f>W37/U37*100</f>
        <v>113.11843853820598</v>
      </c>
      <c r="Y37" s="63"/>
    </row>
    <row r="38" spans="2:25" ht="11.25">
      <c r="B38" s="67"/>
      <c r="C38" s="49"/>
      <c r="D38" s="294" t="s">
        <v>287</v>
      </c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149"/>
      <c r="U38" s="215">
        <v>526000000</v>
      </c>
      <c r="V38" s="215">
        <v>526437000</v>
      </c>
      <c r="W38" s="215">
        <v>526437000</v>
      </c>
      <c r="X38" s="214">
        <f>W38/U38*100</f>
        <v>100.08307984790873</v>
      </c>
      <c r="Y38" s="63"/>
    </row>
    <row r="39" spans="2:25" ht="11.25">
      <c r="B39" s="67"/>
      <c r="C39" s="49"/>
      <c r="D39" s="294" t="s">
        <v>338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149"/>
      <c r="U39" s="215">
        <v>0</v>
      </c>
      <c r="V39" s="215">
        <v>45993000</v>
      </c>
      <c r="W39" s="215">
        <v>45993000</v>
      </c>
      <c r="X39" s="214">
        <v>0</v>
      </c>
      <c r="Y39" s="63" t="s">
        <v>339</v>
      </c>
    </row>
    <row r="40" spans="2:25" ht="6" customHeight="1">
      <c r="B40" s="6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49"/>
      <c r="U40" s="70"/>
      <c r="V40" s="70"/>
      <c r="W40" s="70"/>
      <c r="X40" s="203"/>
      <c r="Y40" s="63"/>
    </row>
    <row r="41" spans="2:25" ht="11.25">
      <c r="B41" s="67"/>
      <c r="C41" s="294" t="s">
        <v>27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149"/>
      <c r="U41" s="70">
        <f>SUM(U42)</f>
        <v>79151744000</v>
      </c>
      <c r="V41" s="70">
        <f>SUM(V42)</f>
        <v>79907001000</v>
      </c>
      <c r="W41" s="70">
        <f>SUM(W42)</f>
        <v>79907001000</v>
      </c>
      <c r="X41" s="214">
        <f>W41/U41*100</f>
        <v>100.95418870366268</v>
      </c>
      <c r="Y41" s="63"/>
    </row>
    <row r="42" spans="2:25" ht="11.25">
      <c r="B42" s="67"/>
      <c r="C42" s="49"/>
      <c r="D42" s="294" t="s">
        <v>28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149"/>
      <c r="U42" s="215">
        <v>79151744000</v>
      </c>
      <c r="V42" s="215">
        <v>79907001000</v>
      </c>
      <c r="W42" s="215">
        <v>79907001000</v>
      </c>
      <c r="X42" s="214">
        <f>W42/U42*100</f>
        <v>100.95418870366268</v>
      </c>
      <c r="Y42" s="63"/>
    </row>
    <row r="43" spans="2:25" ht="6" customHeight="1">
      <c r="B43" s="6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49"/>
      <c r="U43" s="70"/>
      <c r="V43" s="70"/>
      <c r="W43" s="70"/>
      <c r="X43" s="203"/>
      <c r="Y43" s="63"/>
    </row>
    <row r="44" spans="2:25" ht="11.25">
      <c r="B44" s="67"/>
      <c r="C44" s="294" t="s">
        <v>29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149"/>
      <c r="U44" s="70">
        <f>SUM(U45)</f>
        <v>116000000</v>
      </c>
      <c r="V44" s="70">
        <f>SUM(V45)</f>
        <v>104299000</v>
      </c>
      <c r="W44" s="70">
        <f>SUM(W45)</f>
        <v>104299000</v>
      </c>
      <c r="X44" s="214">
        <f>W44/U44*100</f>
        <v>89.91293103448275</v>
      </c>
      <c r="Y44" s="63"/>
    </row>
    <row r="45" spans="2:25" ht="11.25">
      <c r="B45" s="67"/>
      <c r="C45" s="49"/>
      <c r="D45" s="294" t="s">
        <v>29</v>
      </c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49"/>
      <c r="U45" s="215">
        <v>116000000</v>
      </c>
      <c r="V45" s="215">
        <v>104299000</v>
      </c>
      <c r="W45" s="215">
        <v>104299000</v>
      </c>
      <c r="X45" s="214">
        <f>W45/U45*100</f>
        <v>89.91293103448275</v>
      </c>
      <c r="Y45" s="63"/>
    </row>
    <row r="46" spans="2:25" ht="6" customHeight="1">
      <c r="B46" s="67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49"/>
      <c r="U46" s="70"/>
      <c r="V46" s="70"/>
      <c r="W46" s="70"/>
      <c r="X46" s="203"/>
      <c r="Y46" s="63"/>
    </row>
    <row r="47" spans="2:25" ht="11.25">
      <c r="B47" s="67"/>
      <c r="C47" s="294" t="s">
        <v>30</v>
      </c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149"/>
      <c r="U47" s="70">
        <f>SUM(U48)</f>
        <v>1651948000</v>
      </c>
      <c r="V47" s="70">
        <f>SUM(V48)</f>
        <v>1752712112</v>
      </c>
      <c r="W47" s="70">
        <f>SUM(W48)</f>
        <v>1621604620</v>
      </c>
      <c r="X47" s="214">
        <f>W47/U47*100</f>
        <v>98.16317583846464</v>
      </c>
      <c r="Y47" s="63"/>
    </row>
    <row r="48" spans="2:25" ht="11.25">
      <c r="B48" s="67"/>
      <c r="C48" s="49"/>
      <c r="D48" s="294" t="s">
        <v>31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149"/>
      <c r="U48" s="215">
        <v>1651948000</v>
      </c>
      <c r="V48" s="215">
        <v>1752712112</v>
      </c>
      <c r="W48" s="215">
        <v>1621604620</v>
      </c>
      <c r="X48" s="214">
        <f>W48/U48*100</f>
        <v>98.16317583846464</v>
      </c>
      <c r="Y48" s="63"/>
    </row>
    <row r="49" spans="2:25" ht="6" customHeight="1">
      <c r="B49" s="67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49"/>
      <c r="U49" s="70"/>
      <c r="V49" s="70"/>
      <c r="W49" s="70"/>
      <c r="X49" s="203"/>
      <c r="Y49" s="63"/>
    </row>
    <row r="50" spans="2:25" ht="11.25">
      <c r="B50" s="67"/>
      <c r="C50" s="294" t="s">
        <v>32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149"/>
      <c r="U50" s="70">
        <f>SUM(U51:U52)</f>
        <v>3610160000</v>
      </c>
      <c r="V50" s="70">
        <f>SUM(V51:V52)</f>
        <v>3688048350</v>
      </c>
      <c r="W50" s="70">
        <f>SUM(W51:W52)</f>
        <v>3653194558</v>
      </c>
      <c r="X50" s="214">
        <f>W50/U50*100</f>
        <v>101.19204018658452</v>
      </c>
      <c r="Y50" s="63"/>
    </row>
    <row r="51" spans="2:25" ht="11.25">
      <c r="B51" s="67"/>
      <c r="C51" s="49"/>
      <c r="D51" s="294" t="s">
        <v>33</v>
      </c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149"/>
      <c r="U51" s="215">
        <v>2683745000</v>
      </c>
      <c r="V51" s="215">
        <v>2764157021</v>
      </c>
      <c r="W51" s="215">
        <v>2729476085</v>
      </c>
      <c r="X51" s="214">
        <f>W51/U51*100</f>
        <v>101.70400261574777</v>
      </c>
      <c r="Y51" s="63"/>
    </row>
    <row r="52" spans="2:25" ht="11.25">
      <c r="B52" s="67"/>
      <c r="C52" s="49"/>
      <c r="D52" s="294" t="s">
        <v>34</v>
      </c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49"/>
      <c r="U52" s="215">
        <v>926415000</v>
      </c>
      <c r="V52" s="215">
        <v>923891329</v>
      </c>
      <c r="W52" s="215">
        <v>923718473</v>
      </c>
      <c r="X52" s="214">
        <f>W52/U52*100</f>
        <v>99.70892882779316</v>
      </c>
      <c r="Y52" s="63"/>
    </row>
    <row r="53" spans="2:25" ht="6" customHeight="1">
      <c r="B53" s="67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149"/>
      <c r="U53" s="70"/>
      <c r="V53" s="70"/>
      <c r="W53" s="70"/>
      <c r="X53" s="203"/>
      <c r="Y53" s="63"/>
    </row>
    <row r="54" spans="2:25" ht="11.25" customHeight="1">
      <c r="B54" s="67"/>
      <c r="C54" s="294" t="s">
        <v>35</v>
      </c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149"/>
      <c r="U54" s="70">
        <f>SUM(U55:U57)</f>
        <v>39779485000</v>
      </c>
      <c r="V54" s="70">
        <f>SUM(V55:V57)</f>
        <v>33821437074</v>
      </c>
      <c r="W54" s="70">
        <f>SUM(W55:W57)</f>
        <v>33821437074</v>
      </c>
      <c r="X54" s="214">
        <f>W54/U54*100</f>
        <v>85.02231005253084</v>
      </c>
      <c r="Y54" s="63"/>
    </row>
    <row r="55" spans="2:25" ht="11.25">
      <c r="B55" s="67"/>
      <c r="C55" s="49"/>
      <c r="D55" s="294" t="s">
        <v>36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49"/>
      <c r="U55" s="215">
        <v>22684047000</v>
      </c>
      <c r="V55" s="215">
        <v>22313010253</v>
      </c>
      <c r="W55" s="215">
        <v>22313010253</v>
      </c>
      <c r="X55" s="214">
        <f>W55/U55*100</f>
        <v>98.36432737509317</v>
      </c>
      <c r="Y55" s="63"/>
    </row>
    <row r="56" spans="2:25" ht="11.25">
      <c r="B56" s="67"/>
      <c r="C56" s="49"/>
      <c r="D56" s="294" t="s">
        <v>37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149"/>
      <c r="U56" s="215">
        <v>17064079000</v>
      </c>
      <c r="V56" s="215">
        <v>11473366936</v>
      </c>
      <c r="W56" s="215">
        <v>11473366936</v>
      </c>
      <c r="X56" s="214">
        <f>W56/U56*100</f>
        <v>67.23695393112045</v>
      </c>
      <c r="Y56" s="63"/>
    </row>
    <row r="57" spans="2:25" ht="11.25">
      <c r="B57" s="67"/>
      <c r="C57" s="49"/>
      <c r="D57" s="294" t="s">
        <v>38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149"/>
      <c r="U57" s="215">
        <v>31359000</v>
      </c>
      <c r="V57" s="215">
        <v>35059885</v>
      </c>
      <c r="W57" s="215">
        <v>35059885</v>
      </c>
      <c r="X57" s="214">
        <f>W57/U57*100</f>
        <v>111.80166778277369</v>
      </c>
      <c r="Y57" s="52"/>
    </row>
    <row r="58" spans="2:25" ht="6" customHeight="1">
      <c r="B58" s="6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149"/>
      <c r="U58" s="70"/>
      <c r="V58" s="70"/>
      <c r="W58" s="70"/>
      <c r="X58" s="203"/>
      <c r="Y58" s="63"/>
    </row>
    <row r="59" spans="2:25" ht="11.25" customHeight="1">
      <c r="B59" s="67"/>
      <c r="C59" s="294" t="s">
        <v>39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149"/>
      <c r="U59" s="70">
        <f>SUM(U60:U62)</f>
        <v>9404067000</v>
      </c>
      <c r="V59" s="70">
        <f>SUM(V60:V62)</f>
        <v>9408961389</v>
      </c>
      <c r="W59" s="70">
        <f>SUM(W60:W62)</f>
        <v>9408961389</v>
      </c>
      <c r="X59" s="214">
        <f>W59/U59*100</f>
        <v>100.0520454501228</v>
      </c>
      <c r="Y59" s="63"/>
    </row>
    <row r="60" spans="2:25" ht="11.25">
      <c r="B60" s="67"/>
      <c r="C60" s="49"/>
      <c r="D60" s="294" t="s">
        <v>40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149"/>
      <c r="U60" s="215">
        <v>4300875000</v>
      </c>
      <c r="V60" s="215">
        <v>4236482016</v>
      </c>
      <c r="W60" s="215">
        <v>4236482016</v>
      </c>
      <c r="X60" s="214">
        <f>W60/U60*100</f>
        <v>98.50279340831808</v>
      </c>
      <c r="Y60" s="63"/>
    </row>
    <row r="61" spans="2:25" ht="11.25">
      <c r="B61" s="67"/>
      <c r="C61" s="49"/>
      <c r="D61" s="294" t="s">
        <v>41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149"/>
      <c r="U61" s="215">
        <v>2980462000</v>
      </c>
      <c r="V61" s="215">
        <v>3046880314</v>
      </c>
      <c r="W61" s="215">
        <v>3046880314</v>
      </c>
      <c r="X61" s="214">
        <f>W61/U61*100</f>
        <v>102.22845699760641</v>
      </c>
      <c r="Y61" s="63"/>
    </row>
    <row r="62" spans="2:25" ht="11.25">
      <c r="B62" s="67"/>
      <c r="C62" s="49"/>
      <c r="D62" s="294" t="s">
        <v>42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149"/>
      <c r="U62" s="215">
        <v>2122730000</v>
      </c>
      <c r="V62" s="215">
        <v>2125599059</v>
      </c>
      <c r="W62" s="215">
        <v>2125599059</v>
      </c>
      <c r="X62" s="214">
        <f>W62/U62*100</f>
        <v>100.13515892270802</v>
      </c>
      <c r="Y62" s="63"/>
    </row>
    <row r="63" spans="2:25" ht="6" customHeight="1">
      <c r="B63" s="6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149"/>
      <c r="U63" s="70"/>
      <c r="V63" s="70"/>
      <c r="W63" s="70"/>
      <c r="X63" s="203"/>
      <c r="Y63" s="63"/>
    </row>
    <row r="64" spans="2:25" ht="11.25" customHeight="1">
      <c r="B64" s="67"/>
      <c r="C64" s="294" t="s">
        <v>43</v>
      </c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149"/>
      <c r="U64" s="70">
        <f>SUM(U65:U66)</f>
        <v>767476000</v>
      </c>
      <c r="V64" s="70">
        <f>SUM(V65:V66)</f>
        <v>710624437</v>
      </c>
      <c r="W64" s="70">
        <f>SUM(W65:W66)</f>
        <v>710624437</v>
      </c>
      <c r="X64" s="214">
        <f>W64/U64*100</f>
        <v>92.59239858966274</v>
      </c>
      <c r="Y64" s="63"/>
    </row>
    <row r="65" spans="2:25" ht="11.25">
      <c r="B65" s="67"/>
      <c r="C65" s="49"/>
      <c r="D65" s="294" t="s">
        <v>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149"/>
      <c r="U65" s="215">
        <v>441147000</v>
      </c>
      <c r="V65" s="215">
        <v>437169094</v>
      </c>
      <c r="W65" s="215">
        <v>437169094</v>
      </c>
      <c r="X65" s="214">
        <f>W65/U65*100</f>
        <v>99.09828107184227</v>
      </c>
      <c r="Y65" s="63"/>
    </row>
    <row r="66" spans="2:25" ht="11.25">
      <c r="B66" s="67"/>
      <c r="C66" s="49"/>
      <c r="D66" s="294" t="s">
        <v>45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149"/>
      <c r="U66" s="215">
        <v>326329000</v>
      </c>
      <c r="V66" s="215">
        <v>273455343</v>
      </c>
      <c r="W66" s="215">
        <v>273455343</v>
      </c>
      <c r="X66" s="214">
        <f>W66/U66*100</f>
        <v>83.79743847466821</v>
      </c>
      <c r="Y66" s="63"/>
    </row>
    <row r="67" spans="2:25" ht="6" customHeight="1">
      <c r="B67" s="67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149"/>
      <c r="U67" s="70"/>
      <c r="V67" s="70"/>
      <c r="W67" s="70"/>
      <c r="X67" s="203"/>
      <c r="Y67" s="63"/>
    </row>
    <row r="68" spans="2:25" ht="11.25" customHeight="1">
      <c r="B68" s="67"/>
      <c r="C68" s="294" t="s">
        <v>46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149"/>
      <c r="U68" s="70">
        <f>SUM(U69)</f>
        <v>62129000</v>
      </c>
      <c r="V68" s="70">
        <f>SUM(V69)</f>
        <v>61908792</v>
      </c>
      <c r="W68" s="70">
        <f>SUM(W69)</f>
        <v>61908792</v>
      </c>
      <c r="X68" s="214">
        <f>W68/U68*100</f>
        <v>99.64556326353234</v>
      </c>
      <c r="Y68" s="63"/>
    </row>
    <row r="69" spans="2:25" ht="11.25">
      <c r="B69" s="67"/>
      <c r="C69" s="49"/>
      <c r="D69" s="294" t="s">
        <v>46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149"/>
      <c r="U69" s="215">
        <v>62129000</v>
      </c>
      <c r="V69" s="215">
        <v>61908792</v>
      </c>
      <c r="W69" s="215">
        <v>61908792</v>
      </c>
      <c r="X69" s="214">
        <f>W69/U69*100</f>
        <v>99.64556326353234</v>
      </c>
      <c r="Y69" s="63"/>
    </row>
    <row r="70" spans="2:25" ht="6" customHeight="1">
      <c r="B70" s="67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149"/>
      <c r="U70" s="70"/>
      <c r="V70" s="70"/>
      <c r="W70" s="70"/>
      <c r="X70" s="203"/>
      <c r="Y70" s="63"/>
    </row>
    <row r="71" spans="2:25" ht="11.25">
      <c r="B71" s="67"/>
      <c r="C71" s="294" t="s">
        <v>47</v>
      </c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149"/>
      <c r="U71" s="70">
        <f>SUM(U72:U73)</f>
        <v>6120477000</v>
      </c>
      <c r="V71" s="70">
        <f>SUM(V72:V73)</f>
        <v>6097499419</v>
      </c>
      <c r="W71" s="70">
        <f>SUM(W72:W73)</f>
        <v>6097499419</v>
      </c>
      <c r="X71" s="214">
        <f>W71/U71*100</f>
        <v>99.62457859085167</v>
      </c>
      <c r="Y71" s="63"/>
    </row>
    <row r="72" spans="2:25" ht="11.25">
      <c r="B72" s="67"/>
      <c r="C72" s="49"/>
      <c r="D72" s="294" t="s">
        <v>48</v>
      </c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149"/>
      <c r="U72" s="215">
        <v>224657000</v>
      </c>
      <c r="V72" s="215">
        <v>201674419</v>
      </c>
      <c r="W72" s="215">
        <v>201674419</v>
      </c>
      <c r="X72" s="214">
        <f>W72/U72*100</f>
        <v>89.76992437360065</v>
      </c>
      <c r="Y72" s="63"/>
    </row>
    <row r="73" spans="2:25" ht="11.25">
      <c r="B73" s="67"/>
      <c r="C73" s="49"/>
      <c r="D73" s="294" t="s">
        <v>49</v>
      </c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149"/>
      <c r="U73" s="215">
        <v>5895820000</v>
      </c>
      <c r="V73" s="215">
        <v>5895825000</v>
      </c>
      <c r="W73" s="215">
        <v>5895825000</v>
      </c>
      <c r="X73" s="214">
        <f>W73/U73*100</f>
        <v>100.0000848058455</v>
      </c>
      <c r="Y73" s="63"/>
    </row>
    <row r="74" spans="2:25" ht="6" customHeight="1">
      <c r="B74" s="67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149"/>
      <c r="U74" s="70"/>
      <c r="V74" s="70"/>
      <c r="W74" s="70"/>
      <c r="X74" s="203"/>
      <c r="Y74" s="63"/>
    </row>
    <row r="75" spans="2:25" ht="11.25">
      <c r="B75" s="67"/>
      <c r="C75" s="294" t="s">
        <v>50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149"/>
      <c r="U75" s="70">
        <f>SUM(U76)</f>
        <v>5810693000</v>
      </c>
      <c r="V75" s="70">
        <f>SUM(V76)</f>
        <v>5810693309</v>
      </c>
      <c r="W75" s="70">
        <f>SUM(W76)</f>
        <v>5810693309</v>
      </c>
      <c r="X75" s="214">
        <f>W75/U75*100</f>
        <v>100.00000531778224</v>
      </c>
      <c r="Y75" s="63"/>
    </row>
    <row r="76" spans="2:25" ht="11.25">
      <c r="B76" s="67"/>
      <c r="C76" s="49"/>
      <c r="D76" s="294" t="s">
        <v>50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149"/>
      <c r="U76" s="215">
        <v>5810693000</v>
      </c>
      <c r="V76" s="215">
        <v>5810693309</v>
      </c>
      <c r="W76" s="215">
        <v>5810693309</v>
      </c>
      <c r="X76" s="214">
        <f>W76/U76*100</f>
        <v>100.00000531778224</v>
      </c>
      <c r="Y76" s="63"/>
    </row>
    <row r="77" spans="2:25" ht="6" customHeight="1">
      <c r="B77" s="67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149"/>
      <c r="U77" s="70"/>
      <c r="V77" s="70"/>
      <c r="W77" s="70"/>
      <c r="X77" s="203"/>
      <c r="Y77" s="63"/>
    </row>
    <row r="78" spans="2:25" ht="11.25">
      <c r="B78" s="67"/>
      <c r="C78" s="294" t="s">
        <v>51</v>
      </c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149"/>
      <c r="U78" s="70">
        <f>SUM(U79:U83)</f>
        <v>3208529000</v>
      </c>
      <c r="V78" s="70">
        <f>SUM(V79:V83)</f>
        <v>4763863303</v>
      </c>
      <c r="W78" s="70">
        <f>SUM(W79:W83)</f>
        <v>3253260969</v>
      </c>
      <c r="X78" s="214">
        <f aca="true" t="shared" si="0" ref="X78:X83">W78/U78*100</f>
        <v>101.39415816406834</v>
      </c>
      <c r="Y78" s="63"/>
    </row>
    <row r="79" spans="2:25" ht="11.25">
      <c r="B79" s="67"/>
      <c r="C79" s="49"/>
      <c r="D79" s="294" t="s">
        <v>52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149"/>
      <c r="U79" s="215">
        <v>160001000</v>
      </c>
      <c r="V79" s="215">
        <v>125804498</v>
      </c>
      <c r="W79" s="215">
        <v>125804498</v>
      </c>
      <c r="X79" s="214">
        <f t="shared" si="0"/>
        <v>78.62731982925106</v>
      </c>
      <c r="Y79" s="63"/>
    </row>
    <row r="80" spans="2:25" ht="11.25">
      <c r="B80" s="67"/>
      <c r="C80" s="49"/>
      <c r="D80" s="294" t="s">
        <v>53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149"/>
      <c r="U80" s="215">
        <v>22533000</v>
      </c>
      <c r="V80" s="215">
        <v>24248405</v>
      </c>
      <c r="W80" s="215">
        <v>24248405</v>
      </c>
      <c r="X80" s="214">
        <f t="shared" si="0"/>
        <v>107.6128566990636</v>
      </c>
      <c r="Y80" s="63"/>
    </row>
    <row r="81" spans="2:25" ht="11.25">
      <c r="B81" s="67"/>
      <c r="C81" s="49"/>
      <c r="D81" s="294" t="s">
        <v>54</v>
      </c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149"/>
      <c r="U81" s="215">
        <v>575027000</v>
      </c>
      <c r="V81" s="215">
        <v>964211530</v>
      </c>
      <c r="W81" s="215">
        <v>498069787</v>
      </c>
      <c r="X81" s="214">
        <f t="shared" si="0"/>
        <v>86.61676529971636</v>
      </c>
      <c r="Y81" s="63"/>
    </row>
    <row r="82" spans="2:25" ht="11.25">
      <c r="B82" s="67"/>
      <c r="C82" s="49"/>
      <c r="D82" s="294" t="s">
        <v>55</v>
      </c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149"/>
      <c r="U82" s="215">
        <v>481328000</v>
      </c>
      <c r="V82" s="215">
        <v>550074346</v>
      </c>
      <c r="W82" s="215">
        <v>550028173</v>
      </c>
      <c r="X82" s="214">
        <f t="shared" si="0"/>
        <v>114.27304727753216</v>
      </c>
      <c r="Y82" s="63"/>
    </row>
    <row r="83" spans="2:25" ht="11.25">
      <c r="B83" s="67"/>
      <c r="C83" s="49"/>
      <c r="D83" s="294" t="s">
        <v>56</v>
      </c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149"/>
      <c r="U83" s="215">
        <v>1969640000</v>
      </c>
      <c r="V83" s="215">
        <v>3099524524</v>
      </c>
      <c r="W83" s="215">
        <v>2055110106</v>
      </c>
      <c r="X83" s="214">
        <f t="shared" si="0"/>
        <v>104.33937704352066</v>
      </c>
      <c r="Y83" s="63"/>
    </row>
    <row r="84" spans="2:25" ht="6" customHeight="1">
      <c r="B84" s="67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149"/>
      <c r="U84" s="70"/>
      <c r="V84" s="70"/>
      <c r="W84" s="70"/>
      <c r="X84" s="203"/>
      <c r="Y84" s="63"/>
    </row>
    <row r="85" spans="2:25" ht="11.25">
      <c r="B85" s="67"/>
      <c r="C85" s="294" t="s">
        <v>57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149"/>
      <c r="U85" s="70">
        <f>SUM(U86)</f>
        <v>1780000000</v>
      </c>
      <c r="V85" s="70">
        <f>SUM(V86)</f>
        <v>1777028500</v>
      </c>
      <c r="W85" s="70">
        <f>SUM(W86)</f>
        <v>1777028500</v>
      </c>
      <c r="X85" s="214">
        <f>W85/U85*100</f>
        <v>99.8330617977528</v>
      </c>
      <c r="Y85" s="63"/>
    </row>
    <row r="86" spans="2:25" ht="11.25">
      <c r="B86" s="67"/>
      <c r="C86" s="49"/>
      <c r="D86" s="294" t="s">
        <v>57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149"/>
      <c r="U86" s="215">
        <v>1780000000</v>
      </c>
      <c r="V86" s="215">
        <v>1777028500</v>
      </c>
      <c r="W86" s="215">
        <v>1777028500</v>
      </c>
      <c r="X86" s="214">
        <f>W86/U86*100</f>
        <v>99.8330617977528</v>
      </c>
      <c r="Y86" s="63"/>
    </row>
    <row r="87" spans="2:25" ht="3.75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71"/>
      <c r="U87" s="66"/>
      <c r="V87" s="66"/>
      <c r="W87" s="72"/>
      <c r="X87" s="72"/>
      <c r="Y87" s="73"/>
    </row>
    <row r="88" spans="2:25" ht="10.5" customHeight="1">
      <c r="B88" s="294" t="s">
        <v>4</v>
      </c>
      <c r="C88" s="294"/>
      <c r="D88" s="294"/>
      <c r="E88" s="74" t="s">
        <v>8</v>
      </c>
      <c r="F88" s="75" t="s">
        <v>283</v>
      </c>
      <c r="I88" s="75"/>
      <c r="Y88" s="77"/>
    </row>
    <row r="89" spans="2:14" ht="10.5" customHeight="1">
      <c r="B89" s="67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ht="10.5" customHeight="1"/>
    <row r="91" ht="11.25">
      <c r="X91" s="67"/>
    </row>
  </sheetData>
  <sheetProtection/>
  <mergeCells count="62">
    <mergeCell ref="B88:D88"/>
    <mergeCell ref="D80:S80"/>
    <mergeCell ref="D81:S81"/>
    <mergeCell ref="D82:S82"/>
    <mergeCell ref="D83:S83"/>
    <mergeCell ref="C85:S85"/>
    <mergeCell ref="D86:S86"/>
    <mergeCell ref="D72:S72"/>
    <mergeCell ref="D73:S73"/>
    <mergeCell ref="C75:S75"/>
    <mergeCell ref="D76:S76"/>
    <mergeCell ref="C59:S59"/>
    <mergeCell ref="D60:S60"/>
    <mergeCell ref="C78:S78"/>
    <mergeCell ref="D79:S79"/>
    <mergeCell ref="C64:S64"/>
    <mergeCell ref="D65:S65"/>
    <mergeCell ref="D66:S66"/>
    <mergeCell ref="C68:S68"/>
    <mergeCell ref="D69:S69"/>
    <mergeCell ref="C71:S71"/>
    <mergeCell ref="D61:S61"/>
    <mergeCell ref="D62:S62"/>
    <mergeCell ref="D48:S48"/>
    <mergeCell ref="C50:S50"/>
    <mergeCell ref="D51:S51"/>
    <mergeCell ref="D52:S52"/>
    <mergeCell ref="C54:S54"/>
    <mergeCell ref="D55:S55"/>
    <mergeCell ref="D56:S56"/>
    <mergeCell ref="D57:S57"/>
    <mergeCell ref="D38:S38"/>
    <mergeCell ref="C41:S41"/>
    <mergeCell ref="D42:S42"/>
    <mergeCell ref="C44:S44"/>
    <mergeCell ref="D39:S39"/>
    <mergeCell ref="C24:S24"/>
    <mergeCell ref="D25:S25"/>
    <mergeCell ref="D45:S45"/>
    <mergeCell ref="C47:S47"/>
    <mergeCell ref="C30:S30"/>
    <mergeCell ref="D31:S31"/>
    <mergeCell ref="C33:S33"/>
    <mergeCell ref="D34:S34"/>
    <mergeCell ref="C36:S36"/>
    <mergeCell ref="D37:S37"/>
    <mergeCell ref="C27:S27"/>
    <mergeCell ref="D28:S28"/>
    <mergeCell ref="D13:S13"/>
    <mergeCell ref="D14:S14"/>
    <mergeCell ref="D15:S15"/>
    <mergeCell ref="C17:S17"/>
    <mergeCell ref="D18:S18"/>
    <mergeCell ref="D19:S19"/>
    <mergeCell ref="C21:S21"/>
    <mergeCell ref="D22:S22"/>
    <mergeCell ref="C11:S11"/>
    <mergeCell ref="D12:S12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70"/>
  <sheetViews>
    <sheetView workbookViewId="0" topLeftCell="A1">
      <selection activeCell="A1" sqref="A1"/>
    </sheetView>
  </sheetViews>
  <sheetFormatPr defaultColWidth="9.00390625" defaultRowHeight="13.5"/>
  <cols>
    <col min="1" max="20" width="1.625" style="76" customWidth="1"/>
    <col min="21" max="24" width="14.625" style="76" customWidth="1"/>
    <col min="25" max="25" width="9.625" style="76" customWidth="1"/>
    <col min="26" max="26" width="1.625" style="76" customWidth="1"/>
    <col min="27" max="16384" width="9.00390625" style="76" customWidth="1"/>
  </cols>
  <sheetData>
    <row r="1" spans="24:25" ht="10.5" customHeight="1">
      <c r="X1" s="144"/>
      <c r="Y1" s="91" t="s">
        <v>252</v>
      </c>
    </row>
    <row r="2" ht="9" customHeight="1"/>
    <row r="3" spans="2:26" s="145" customFormat="1" ht="15" customHeight="1">
      <c r="B3" s="303" t="s">
        <v>317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156"/>
    </row>
    <row r="4" spans="2:26" ht="9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2:26" ht="18" customHeight="1">
      <c r="B5" s="296" t="s">
        <v>207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209</v>
      </c>
      <c r="V5" s="297"/>
      <c r="W5" s="297"/>
      <c r="X5" s="297"/>
      <c r="Y5" s="300"/>
      <c r="Z5" s="67"/>
    </row>
    <row r="6" spans="2:26" ht="18" customHeight="1"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146" t="s">
        <v>222</v>
      </c>
      <c r="V6" s="147" t="s">
        <v>223</v>
      </c>
      <c r="W6" s="147" t="s">
        <v>224</v>
      </c>
      <c r="X6" s="147" t="s">
        <v>225</v>
      </c>
      <c r="Y6" s="148" t="s">
        <v>226</v>
      </c>
      <c r="Z6" s="49"/>
    </row>
    <row r="7" spans="2:26" ht="12" customHeight="1"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49"/>
      <c r="U7" s="150" t="s">
        <v>231</v>
      </c>
      <c r="V7" s="150" t="s">
        <v>231</v>
      </c>
      <c r="W7" s="150" t="s">
        <v>231</v>
      </c>
      <c r="X7" s="150" t="s">
        <v>231</v>
      </c>
      <c r="Y7" s="151" t="s">
        <v>306</v>
      </c>
      <c r="Z7" s="68"/>
    </row>
    <row r="8" spans="2:26" ht="6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49"/>
      <c r="U8" s="67"/>
      <c r="V8" s="67"/>
      <c r="W8" s="67"/>
      <c r="X8" s="67"/>
      <c r="Y8" s="67"/>
      <c r="Z8" s="67"/>
    </row>
    <row r="9" spans="3:26" s="153" customFormat="1" ht="11.25" customHeight="1">
      <c r="C9" s="301" t="s">
        <v>15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55"/>
      <c r="U9" s="222">
        <f>SUM(U11,U14,U20,U25,U30,U35,U38,U42,U45,U52,U60,U63,U68)</f>
        <v>228721242000</v>
      </c>
      <c r="V9" s="222">
        <f>SUM(V11,V14,V20,V25,V30,V35,V38,V42,V45,V52,V60,V63,V68)</f>
        <v>209121300333</v>
      </c>
      <c r="W9" s="222">
        <f>SUM(W11,W14,W20,W25,W30,W35,W38,W42,W45,W52,W60,W63,W68)</f>
        <v>11327360587</v>
      </c>
      <c r="X9" s="222">
        <f>SUM(X11,X14,X20,X25,X30,X35,X38,X42,X45,X52,X60,X63,X68)</f>
        <v>8272581080</v>
      </c>
      <c r="Y9" s="223">
        <f>V9/U9*100</f>
        <v>91.43064216702706</v>
      </c>
      <c r="Z9" s="157"/>
    </row>
    <row r="10" spans="3:25" s="67" customFormat="1" ht="12" customHeight="1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149"/>
      <c r="U10" s="217"/>
      <c r="V10" s="217"/>
      <c r="W10" s="217"/>
      <c r="X10" s="217"/>
      <c r="Y10" s="220"/>
    </row>
    <row r="11" spans="3:26" s="67" customFormat="1" ht="11.25" customHeight="1">
      <c r="C11" s="294" t="s">
        <v>58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217">
        <f>SUM(U12)</f>
        <v>998082000</v>
      </c>
      <c r="V11" s="217">
        <f>SUM(V12)</f>
        <v>970972646</v>
      </c>
      <c r="W11" s="217">
        <f>SUM(W12)</f>
        <v>0</v>
      </c>
      <c r="X11" s="217">
        <f>SUM(X12)</f>
        <v>27109354</v>
      </c>
      <c r="Y11" s="221">
        <f>V11/U11*100</f>
        <v>97.28385503395512</v>
      </c>
      <c r="Z11" s="158"/>
    </row>
    <row r="12" spans="3:26" s="67" customFormat="1" ht="11.25" customHeight="1">
      <c r="C12" s="49"/>
      <c r="D12" s="294" t="s">
        <v>58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149"/>
      <c r="U12" s="215">
        <v>998082000</v>
      </c>
      <c r="V12" s="215">
        <v>970972646</v>
      </c>
      <c r="W12" s="215">
        <v>0</v>
      </c>
      <c r="X12" s="217">
        <f>U12-V12-W12</f>
        <v>27109354</v>
      </c>
      <c r="Y12" s="221">
        <f>V12/U12*100</f>
        <v>97.28385503395512</v>
      </c>
      <c r="Z12" s="158"/>
    </row>
    <row r="13" spans="3:26" s="67" customFormat="1" ht="12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149"/>
      <c r="U13" s="217"/>
      <c r="V13" s="217"/>
      <c r="W13" s="217"/>
      <c r="X13" s="217"/>
      <c r="Y13" s="220"/>
      <c r="Z13" s="158"/>
    </row>
    <row r="14" spans="3:26" s="67" customFormat="1" ht="11.25" customHeight="1">
      <c r="C14" s="294" t="s">
        <v>59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149"/>
      <c r="U14" s="217">
        <f>SUM(U15:U18)</f>
        <v>16506763000</v>
      </c>
      <c r="V14" s="217">
        <f>SUM(V15:V18)</f>
        <v>16037318814</v>
      </c>
      <c r="W14" s="217">
        <f>SUM(W15:W18)</f>
        <v>0</v>
      </c>
      <c r="X14" s="217">
        <f>SUM(X15:X18)</f>
        <v>469444186</v>
      </c>
      <c r="Y14" s="221">
        <f>V14/U14*100</f>
        <v>97.15604939623837</v>
      </c>
      <c r="Z14" s="158"/>
    </row>
    <row r="15" spans="3:26" s="67" customFormat="1" ht="11.25" customHeight="1">
      <c r="C15" s="49"/>
      <c r="D15" s="294" t="s">
        <v>60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215">
        <v>16173377000</v>
      </c>
      <c r="V15" s="215">
        <v>15718222763</v>
      </c>
      <c r="W15" s="215">
        <v>0</v>
      </c>
      <c r="X15" s="217">
        <f>U15-V15-W15</f>
        <v>455154237</v>
      </c>
      <c r="Y15" s="221">
        <f>V15/U15*100</f>
        <v>97.18578107095382</v>
      </c>
      <c r="Z15" s="158"/>
    </row>
    <row r="16" spans="3:26" s="67" customFormat="1" ht="11.25" customHeight="1">
      <c r="C16" s="49"/>
      <c r="D16" s="294" t="s">
        <v>61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149"/>
      <c r="U16" s="215">
        <v>137650000</v>
      </c>
      <c r="V16" s="215">
        <v>133161475</v>
      </c>
      <c r="W16" s="215">
        <v>0</v>
      </c>
      <c r="X16" s="217">
        <f>U16-V16-W16</f>
        <v>4488525</v>
      </c>
      <c r="Y16" s="221">
        <f>V16/U16*100</f>
        <v>96.73917544496913</v>
      </c>
      <c r="Z16" s="158"/>
    </row>
    <row r="17" spans="3:26" s="67" customFormat="1" ht="11.25" customHeight="1">
      <c r="C17" s="49"/>
      <c r="D17" s="294" t="s">
        <v>62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215">
        <v>89750000</v>
      </c>
      <c r="V17" s="215">
        <v>84528960</v>
      </c>
      <c r="W17" s="215">
        <v>0</v>
      </c>
      <c r="X17" s="217">
        <f>U17-V17-W17</f>
        <v>5221040</v>
      </c>
      <c r="Y17" s="221">
        <f>V17/U17*100</f>
        <v>94.1826852367688</v>
      </c>
      <c r="Z17" s="158"/>
    </row>
    <row r="18" spans="3:26" s="67" customFormat="1" ht="11.25" customHeight="1">
      <c r="C18" s="49"/>
      <c r="D18" s="294" t="s">
        <v>63</v>
      </c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149"/>
      <c r="U18" s="215">
        <v>105986000</v>
      </c>
      <c r="V18" s="215">
        <v>101405616</v>
      </c>
      <c r="W18" s="215">
        <v>0</v>
      </c>
      <c r="X18" s="217">
        <f>U18-V18-W18</f>
        <v>4580384</v>
      </c>
      <c r="Y18" s="221">
        <f>V18/U18*100</f>
        <v>95.67831222991717</v>
      </c>
      <c r="Z18" s="158"/>
    </row>
    <row r="19" spans="3:26" s="67" customFormat="1" ht="12" customHeight="1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149"/>
      <c r="U19" s="217"/>
      <c r="V19" s="217"/>
      <c r="W19" s="217"/>
      <c r="X19" s="217"/>
      <c r="Y19" s="220"/>
      <c r="Z19" s="158"/>
    </row>
    <row r="20" spans="3:26" s="67" customFormat="1" ht="11.25" customHeight="1">
      <c r="C20" s="294" t="s">
        <v>64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149"/>
      <c r="U20" s="217">
        <f>SUM(U21:U23)</f>
        <v>24085591000</v>
      </c>
      <c r="V20" s="217">
        <f>SUM(V21:V23)</f>
        <v>11760693628</v>
      </c>
      <c r="W20" s="217">
        <f>SUM(W21:W23)</f>
        <v>10969152748</v>
      </c>
      <c r="X20" s="217">
        <f>SUM(X21:X23)</f>
        <v>1355744624</v>
      </c>
      <c r="Y20" s="221">
        <f>V20/U20*100</f>
        <v>48.82875254337749</v>
      </c>
      <c r="Z20" s="158"/>
    </row>
    <row r="21" spans="3:26" s="67" customFormat="1" ht="11.25" customHeight="1">
      <c r="C21" s="49"/>
      <c r="D21" s="294" t="s">
        <v>64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215">
        <v>21808811000</v>
      </c>
      <c r="V21" s="215">
        <v>9553964566</v>
      </c>
      <c r="W21" s="215">
        <v>10969152748</v>
      </c>
      <c r="X21" s="217">
        <f>U21-V21-W21</f>
        <v>1285693686</v>
      </c>
      <c r="Y21" s="221">
        <f>V21/U21*100</f>
        <v>43.807819536791804</v>
      </c>
      <c r="Z21" s="158"/>
    </row>
    <row r="22" spans="3:26" s="67" customFormat="1" ht="11.25" customHeight="1">
      <c r="C22" s="49"/>
      <c r="D22" s="294" t="s">
        <v>65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215">
        <v>2107999000</v>
      </c>
      <c r="V22" s="215">
        <v>2046069117</v>
      </c>
      <c r="W22" s="215">
        <v>0</v>
      </c>
      <c r="X22" s="217">
        <f>U22-V22-W22</f>
        <v>61929883</v>
      </c>
      <c r="Y22" s="221">
        <f>V22/U22*100</f>
        <v>97.06214836914059</v>
      </c>
      <c r="Z22" s="158"/>
    </row>
    <row r="23" spans="3:26" s="67" customFormat="1" ht="11.25" customHeight="1">
      <c r="C23" s="49"/>
      <c r="D23" s="294" t="s">
        <v>66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149"/>
      <c r="U23" s="215">
        <v>168781000</v>
      </c>
      <c r="V23" s="215">
        <v>160659945</v>
      </c>
      <c r="W23" s="215">
        <v>0</v>
      </c>
      <c r="X23" s="217">
        <f>U23-V23-W23</f>
        <v>8121055</v>
      </c>
      <c r="Y23" s="221">
        <f>V23/U23*100</f>
        <v>95.18840687044158</v>
      </c>
      <c r="Z23" s="158"/>
    </row>
    <row r="24" spans="3:26" s="67" customFormat="1" ht="12" customHeight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149"/>
      <c r="U24" s="217"/>
      <c r="V24" s="217"/>
      <c r="W24" s="217"/>
      <c r="X24" s="217"/>
      <c r="Y24" s="220"/>
      <c r="Z24" s="158"/>
    </row>
    <row r="25" spans="3:26" s="67" customFormat="1" ht="11.25" customHeight="1">
      <c r="C25" s="294" t="s">
        <v>275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149"/>
      <c r="U25" s="217">
        <f>SUM(U26:U28)</f>
        <v>5299190000</v>
      </c>
      <c r="V25" s="217">
        <f>SUM(V26:V28)</f>
        <v>4900274079</v>
      </c>
      <c r="W25" s="217">
        <f>SUM(W26:W28)</f>
        <v>0</v>
      </c>
      <c r="X25" s="217">
        <f>U25-V25-W25</f>
        <v>398915921</v>
      </c>
      <c r="Y25" s="221">
        <f>V25/U25*100</f>
        <v>92.47213402425653</v>
      </c>
      <c r="Z25" s="158"/>
    </row>
    <row r="26" spans="3:26" s="67" customFormat="1" ht="11.25" customHeight="1">
      <c r="C26" s="49"/>
      <c r="D26" s="294" t="s">
        <v>68</v>
      </c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149"/>
      <c r="U26" s="215">
        <v>2525194000</v>
      </c>
      <c r="V26" s="215">
        <v>2266068966</v>
      </c>
      <c r="W26" s="215">
        <v>0</v>
      </c>
      <c r="X26" s="217">
        <f>U26-V26-W26</f>
        <v>259125034</v>
      </c>
      <c r="Y26" s="221">
        <f>V26/U26*100</f>
        <v>89.73841083100942</v>
      </c>
      <c r="Z26" s="158"/>
    </row>
    <row r="27" spans="3:26" s="67" customFormat="1" ht="11.25" customHeight="1">
      <c r="C27" s="49"/>
      <c r="D27" s="294" t="s">
        <v>284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149"/>
      <c r="U27" s="215">
        <v>2565946000</v>
      </c>
      <c r="V27" s="215">
        <v>2441388033</v>
      </c>
      <c r="W27" s="215">
        <v>0</v>
      </c>
      <c r="X27" s="217">
        <f>U27-V27-W27</f>
        <v>124557967</v>
      </c>
      <c r="Y27" s="221">
        <f>V27/U27*100</f>
        <v>95.14572921643713</v>
      </c>
      <c r="Z27" s="158"/>
    </row>
    <row r="28" spans="3:26" s="67" customFormat="1" ht="11.25" customHeight="1">
      <c r="C28" s="49"/>
      <c r="D28" s="294" t="s">
        <v>69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49"/>
      <c r="U28" s="215">
        <v>208050000</v>
      </c>
      <c r="V28" s="215">
        <v>192817080</v>
      </c>
      <c r="W28" s="215">
        <v>0</v>
      </c>
      <c r="X28" s="217">
        <f>U28-V28-W28</f>
        <v>15232920</v>
      </c>
      <c r="Y28" s="221">
        <f>V28/U28*100</f>
        <v>92.6782408074982</v>
      </c>
      <c r="Z28" s="158"/>
    </row>
    <row r="29" spans="3:26" s="67" customFormat="1" ht="12" customHeigh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149"/>
      <c r="U29" s="217"/>
      <c r="V29" s="217"/>
      <c r="W29" s="217"/>
      <c r="X29" s="217"/>
      <c r="Y29" s="220"/>
      <c r="Z29" s="158"/>
    </row>
    <row r="30" spans="3:26" s="67" customFormat="1" ht="11.25" customHeight="1">
      <c r="C30" s="294" t="s">
        <v>70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149"/>
      <c r="U30" s="217">
        <f>SUM(U31:U33)</f>
        <v>59055781000</v>
      </c>
      <c r="V30" s="217">
        <f>SUM(V31:V33)</f>
        <v>56627813006</v>
      </c>
      <c r="W30" s="217">
        <f>SUM(W31:W33)</f>
        <v>0</v>
      </c>
      <c r="X30" s="217">
        <f>SUM(X31:X33)</f>
        <v>2427967994</v>
      </c>
      <c r="Y30" s="221">
        <f>V30/U30*100</f>
        <v>95.88868701270754</v>
      </c>
      <c r="Z30" s="158"/>
    </row>
    <row r="31" spans="3:26" s="67" customFormat="1" ht="11.25" customHeight="1">
      <c r="C31" s="49"/>
      <c r="D31" s="294" t="s">
        <v>70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149"/>
      <c r="U31" s="215">
        <v>28721823000</v>
      </c>
      <c r="V31" s="215">
        <v>27193799667</v>
      </c>
      <c r="W31" s="215">
        <v>0</v>
      </c>
      <c r="X31" s="217">
        <f>U31-V31-W31</f>
        <v>1528023333</v>
      </c>
      <c r="Y31" s="221">
        <f>V31/U31*100</f>
        <v>94.67992218669407</v>
      </c>
      <c r="Z31" s="158"/>
    </row>
    <row r="32" spans="3:26" s="67" customFormat="1" ht="11.25" customHeight="1">
      <c r="C32" s="49"/>
      <c r="D32" s="294" t="s">
        <v>71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49"/>
      <c r="U32" s="215">
        <v>23689486000</v>
      </c>
      <c r="V32" s="215">
        <v>23445402030</v>
      </c>
      <c r="W32" s="215">
        <v>0</v>
      </c>
      <c r="X32" s="217">
        <f>U32-V32-W32</f>
        <v>244083970</v>
      </c>
      <c r="Y32" s="221">
        <f>V32/U32*100</f>
        <v>98.96965273961622</v>
      </c>
      <c r="Z32" s="158"/>
    </row>
    <row r="33" spans="3:26" s="67" customFormat="1" ht="11.25" customHeight="1">
      <c r="C33" s="49"/>
      <c r="D33" s="294" t="s">
        <v>72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49"/>
      <c r="U33" s="215">
        <v>6644472000</v>
      </c>
      <c r="V33" s="215">
        <v>5988611309</v>
      </c>
      <c r="W33" s="215">
        <v>0</v>
      </c>
      <c r="X33" s="217">
        <f>U33-V33-W33</f>
        <v>655860691</v>
      </c>
      <c r="Y33" s="221">
        <f>V33/U33*100</f>
        <v>90.12922786039283</v>
      </c>
      <c r="Z33" s="158"/>
    </row>
    <row r="34" spans="3:26" s="67" customFormat="1" ht="12" customHeight="1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49"/>
      <c r="U34" s="217"/>
      <c r="V34" s="217"/>
      <c r="W34" s="217"/>
      <c r="X34" s="217"/>
      <c r="Y34" s="220"/>
      <c r="Z34" s="158"/>
    </row>
    <row r="35" spans="3:26" s="67" customFormat="1" ht="11.25" customHeight="1">
      <c r="C35" s="294" t="s">
        <v>73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149"/>
      <c r="U35" s="217">
        <f>SUM(U36)</f>
        <v>34170647000</v>
      </c>
      <c r="V35" s="217">
        <f>SUM(V36)</f>
        <v>33252857300</v>
      </c>
      <c r="W35" s="217">
        <f>SUM(W36)</f>
        <v>308649249</v>
      </c>
      <c r="X35" s="217">
        <f>SUM(X36)</f>
        <v>609140451</v>
      </c>
      <c r="Y35" s="221">
        <f>V35/U35*100</f>
        <v>97.31409914480109</v>
      </c>
      <c r="Z35" s="158"/>
    </row>
    <row r="36" spans="3:26" s="67" customFormat="1" ht="11.25" customHeight="1">
      <c r="C36" s="49"/>
      <c r="D36" s="294" t="s">
        <v>73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49"/>
      <c r="U36" s="215">
        <v>34170647000</v>
      </c>
      <c r="V36" s="215">
        <v>33252857300</v>
      </c>
      <c r="W36" s="215">
        <v>308649249</v>
      </c>
      <c r="X36" s="217">
        <f>U36-V36-W36</f>
        <v>609140451</v>
      </c>
      <c r="Y36" s="221">
        <f>V36/U36*100</f>
        <v>97.31409914480109</v>
      </c>
      <c r="Z36" s="158"/>
    </row>
    <row r="37" spans="3:26" s="67" customFormat="1" ht="12" customHeight="1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49"/>
      <c r="U37" s="217"/>
      <c r="V37" s="217"/>
      <c r="W37" s="217"/>
      <c r="X37" s="217"/>
      <c r="Y37" s="220"/>
      <c r="Z37" s="158"/>
    </row>
    <row r="38" spans="3:26" s="67" customFormat="1" ht="11.25" customHeight="1">
      <c r="C38" s="294" t="s">
        <v>74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149"/>
      <c r="U38" s="217">
        <f>SUM(U39:U40)</f>
        <v>11536781000</v>
      </c>
      <c r="V38" s="217">
        <f>SUM(V39:V40)</f>
        <v>11130326786</v>
      </c>
      <c r="W38" s="217">
        <f>SUM(W39:W40)</f>
        <v>0</v>
      </c>
      <c r="X38" s="217">
        <f>SUM(X39:X40)</f>
        <v>406454214</v>
      </c>
      <c r="Y38" s="221">
        <f>V38/U38*100</f>
        <v>96.47688368185199</v>
      </c>
      <c r="Z38" s="158"/>
    </row>
    <row r="39" spans="3:26" s="67" customFormat="1" ht="11.25" customHeight="1">
      <c r="C39" s="49"/>
      <c r="D39" s="294" t="s">
        <v>266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149"/>
      <c r="U39" s="215">
        <v>648010000</v>
      </c>
      <c r="V39" s="215">
        <v>585765759</v>
      </c>
      <c r="W39" s="215">
        <v>0</v>
      </c>
      <c r="X39" s="217">
        <f>U39-V39-W39</f>
        <v>62244241</v>
      </c>
      <c r="Y39" s="221">
        <f>V39/U39*100</f>
        <v>90.39455548525486</v>
      </c>
      <c r="Z39" s="158"/>
    </row>
    <row r="40" spans="3:26" s="67" customFormat="1" ht="11.25" customHeight="1">
      <c r="C40" s="49"/>
      <c r="D40" s="294" t="s">
        <v>75</v>
      </c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149"/>
      <c r="U40" s="215">
        <v>10888771000</v>
      </c>
      <c r="V40" s="215">
        <v>10544561027</v>
      </c>
      <c r="W40" s="215">
        <v>0</v>
      </c>
      <c r="X40" s="217">
        <f>U40-V40-W40</f>
        <v>344209973</v>
      </c>
      <c r="Y40" s="221">
        <f>V40/U40*100</f>
        <v>96.8388537788149</v>
      </c>
      <c r="Z40" s="158"/>
    </row>
    <row r="41" spans="3:26" s="67" customFormat="1" ht="12" customHeight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49"/>
      <c r="U41" s="217"/>
      <c r="V41" s="217"/>
      <c r="W41" s="217"/>
      <c r="X41" s="217"/>
      <c r="Y41" s="220"/>
      <c r="Z41" s="158"/>
    </row>
    <row r="42" spans="3:26" s="67" customFormat="1" ht="11.25" customHeight="1">
      <c r="C42" s="294" t="s">
        <v>76</v>
      </c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149"/>
      <c r="U42" s="217">
        <f>SUM(U43)</f>
        <v>6556655000</v>
      </c>
      <c r="V42" s="217">
        <f>SUM(V43)</f>
        <v>6188583194</v>
      </c>
      <c r="W42" s="217">
        <f>SUM(W43)</f>
        <v>49558590</v>
      </c>
      <c r="X42" s="217">
        <f>SUM(X43)</f>
        <v>318513216</v>
      </c>
      <c r="Y42" s="221">
        <f>V42/U42*100</f>
        <v>94.3862868185073</v>
      </c>
      <c r="Z42" s="158"/>
    </row>
    <row r="43" spans="3:26" s="67" customFormat="1" ht="11.25" customHeight="1">
      <c r="C43" s="49"/>
      <c r="D43" s="294" t="s">
        <v>76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149"/>
      <c r="U43" s="215">
        <v>6556655000</v>
      </c>
      <c r="V43" s="215">
        <v>6188583194</v>
      </c>
      <c r="W43" s="215">
        <v>49558590</v>
      </c>
      <c r="X43" s="217">
        <f>U43-V43-W43</f>
        <v>318513216</v>
      </c>
      <c r="Y43" s="221">
        <f>V43/U43*100</f>
        <v>94.3862868185073</v>
      </c>
      <c r="Z43" s="158"/>
    </row>
    <row r="44" spans="3:26" s="67" customFormat="1" ht="12" customHeight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149"/>
      <c r="U44" s="217"/>
      <c r="V44" s="217"/>
      <c r="W44" s="217"/>
      <c r="X44" s="217"/>
      <c r="Y44" s="220"/>
      <c r="Z44" s="158"/>
    </row>
    <row r="45" spans="3:26" s="67" customFormat="1" ht="11.25" customHeight="1">
      <c r="C45" s="294" t="s">
        <v>77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49"/>
      <c r="U45" s="217">
        <f>SUM(U46:U50)</f>
        <v>15459336000</v>
      </c>
      <c r="V45" s="217">
        <f>SUM(V46:V50)</f>
        <v>14270915504</v>
      </c>
      <c r="W45" s="217">
        <f>SUM(W46:W50)</f>
        <v>0</v>
      </c>
      <c r="X45" s="217">
        <f>SUM(X46:X50)</f>
        <v>1188420496</v>
      </c>
      <c r="Y45" s="221">
        <f aca="true" t="shared" si="0" ref="Y45:Y50">V45/U45*100</f>
        <v>92.31260323211812</v>
      </c>
      <c r="Z45" s="158"/>
    </row>
    <row r="46" spans="3:26" s="67" customFormat="1" ht="11.25" customHeight="1">
      <c r="C46" s="49"/>
      <c r="D46" s="294" t="s">
        <v>78</v>
      </c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149"/>
      <c r="U46" s="215">
        <v>721039000</v>
      </c>
      <c r="V46" s="215">
        <v>695999730</v>
      </c>
      <c r="W46" s="215">
        <v>0</v>
      </c>
      <c r="X46" s="217">
        <f>U46-V46-W46</f>
        <v>25039270</v>
      </c>
      <c r="Y46" s="221">
        <f t="shared" si="0"/>
        <v>96.52733485983421</v>
      </c>
      <c r="Z46" s="158"/>
    </row>
    <row r="47" spans="3:26" s="67" customFormat="1" ht="11.25" customHeight="1">
      <c r="C47" s="49"/>
      <c r="D47" s="294" t="s">
        <v>80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149"/>
      <c r="U47" s="215">
        <v>8227014000</v>
      </c>
      <c r="V47" s="215">
        <v>7252725334</v>
      </c>
      <c r="W47" s="215">
        <v>0</v>
      </c>
      <c r="X47" s="217">
        <f>U47-V47-W47</f>
        <v>974288666</v>
      </c>
      <c r="Y47" s="221">
        <f t="shared" si="0"/>
        <v>88.15744490042195</v>
      </c>
      <c r="Z47" s="158"/>
    </row>
    <row r="48" spans="3:26" s="67" customFormat="1" ht="11.25" customHeight="1">
      <c r="C48" s="49"/>
      <c r="D48" s="294" t="s">
        <v>81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149"/>
      <c r="U48" s="215">
        <v>531371000</v>
      </c>
      <c r="V48" s="215">
        <v>512942411</v>
      </c>
      <c r="W48" s="215">
        <v>0</v>
      </c>
      <c r="X48" s="217">
        <f>U48-V48-W48</f>
        <v>18428589</v>
      </c>
      <c r="Y48" s="221">
        <f t="shared" si="0"/>
        <v>96.53187904496106</v>
      </c>
      <c r="Z48" s="158"/>
    </row>
    <row r="49" spans="3:26" s="67" customFormat="1" ht="11.25" customHeight="1">
      <c r="C49" s="49"/>
      <c r="D49" s="294" t="s">
        <v>79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149"/>
      <c r="U49" s="215">
        <v>1642872000</v>
      </c>
      <c r="V49" s="215">
        <v>1602026761</v>
      </c>
      <c r="W49" s="215">
        <v>0</v>
      </c>
      <c r="X49" s="217">
        <f>U49-V49-W49</f>
        <v>40845239</v>
      </c>
      <c r="Y49" s="221">
        <f t="shared" si="0"/>
        <v>97.51379054485072</v>
      </c>
      <c r="Z49" s="158"/>
    </row>
    <row r="50" spans="3:26" s="67" customFormat="1" ht="11.25" customHeight="1">
      <c r="C50" s="49"/>
      <c r="D50" s="294" t="s">
        <v>82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149"/>
      <c r="U50" s="217">
        <v>4337040000</v>
      </c>
      <c r="V50" s="215">
        <v>4207221268</v>
      </c>
      <c r="W50" s="215">
        <v>0</v>
      </c>
      <c r="X50" s="217">
        <f>U50-V50-W50</f>
        <v>129818732</v>
      </c>
      <c r="Y50" s="221">
        <f t="shared" si="0"/>
        <v>97.00674349325807</v>
      </c>
      <c r="Z50" s="158"/>
    </row>
    <row r="51" spans="3:25" s="67" customFormat="1" ht="12" customHeight="1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49"/>
      <c r="U51" s="217"/>
      <c r="V51" s="217"/>
      <c r="W51" s="217"/>
      <c r="X51" s="217"/>
      <c r="Y51" s="220"/>
    </row>
    <row r="52" spans="3:26" s="67" customFormat="1" ht="11.25" customHeight="1">
      <c r="C52" s="294" t="s">
        <v>83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49"/>
      <c r="U52" s="217">
        <f>SUM(U53:U58)</f>
        <v>30678118000</v>
      </c>
      <c r="V52" s="217">
        <f>SUM(V53:V58)</f>
        <v>29767439858</v>
      </c>
      <c r="W52" s="217">
        <f>SUM(W53:W58)</f>
        <v>0</v>
      </c>
      <c r="X52" s="217">
        <f>SUM(X53:X58)</f>
        <v>910678142</v>
      </c>
      <c r="Y52" s="221">
        <f aca="true" t="shared" si="1" ref="Y52:Y58">V52/U52*100</f>
        <v>97.03150583748325</v>
      </c>
      <c r="Z52" s="158"/>
    </row>
    <row r="53" spans="3:26" s="67" customFormat="1" ht="11.25" customHeight="1">
      <c r="C53" s="49"/>
      <c r="D53" s="294" t="s">
        <v>84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149"/>
      <c r="U53" s="215">
        <v>2722110000</v>
      </c>
      <c r="V53" s="215">
        <v>2606541788</v>
      </c>
      <c r="W53" s="215">
        <v>0</v>
      </c>
      <c r="X53" s="217">
        <f aca="true" t="shared" si="2" ref="X53:X58">U53-V53-W53</f>
        <v>115568212</v>
      </c>
      <c r="Y53" s="221">
        <f t="shared" si="1"/>
        <v>95.75446209006984</v>
      </c>
      <c r="Z53" s="158"/>
    </row>
    <row r="54" spans="3:26" s="67" customFormat="1" ht="11.25" customHeight="1">
      <c r="C54" s="49"/>
      <c r="D54" s="294" t="s">
        <v>85</v>
      </c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149"/>
      <c r="U54" s="215">
        <v>10203292000</v>
      </c>
      <c r="V54" s="215">
        <v>9920705848</v>
      </c>
      <c r="W54" s="215">
        <v>0</v>
      </c>
      <c r="X54" s="217">
        <f t="shared" si="2"/>
        <v>282586152</v>
      </c>
      <c r="Y54" s="221">
        <f t="shared" si="1"/>
        <v>97.23044139087659</v>
      </c>
      <c r="Z54" s="158"/>
    </row>
    <row r="55" spans="3:26" s="67" customFormat="1" ht="11.25" customHeight="1">
      <c r="C55" s="49"/>
      <c r="D55" s="294" t="s">
        <v>86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49"/>
      <c r="U55" s="215">
        <v>5268462000</v>
      </c>
      <c r="V55" s="215">
        <v>5106290931</v>
      </c>
      <c r="W55" s="215">
        <v>0</v>
      </c>
      <c r="X55" s="217">
        <f t="shared" si="2"/>
        <v>162171069</v>
      </c>
      <c r="Y55" s="221">
        <f t="shared" si="1"/>
        <v>96.9218517852079</v>
      </c>
      <c r="Z55" s="158"/>
    </row>
    <row r="56" spans="3:26" s="67" customFormat="1" ht="11.25" customHeight="1">
      <c r="C56" s="49"/>
      <c r="D56" s="294" t="s">
        <v>87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149"/>
      <c r="U56" s="215">
        <v>2779985000</v>
      </c>
      <c r="V56" s="215">
        <v>2735532128</v>
      </c>
      <c r="W56" s="215">
        <v>0</v>
      </c>
      <c r="X56" s="217">
        <f t="shared" si="2"/>
        <v>44452872</v>
      </c>
      <c r="Y56" s="221">
        <f t="shared" si="1"/>
        <v>98.40096719946331</v>
      </c>
      <c r="Z56" s="158"/>
    </row>
    <row r="57" spans="3:26" s="67" customFormat="1" ht="11.25" customHeight="1">
      <c r="C57" s="49"/>
      <c r="D57" s="294" t="s">
        <v>88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149"/>
      <c r="U57" s="215">
        <v>6049772000</v>
      </c>
      <c r="V57" s="215">
        <v>5825231449</v>
      </c>
      <c r="W57" s="215">
        <v>0</v>
      </c>
      <c r="X57" s="217">
        <f t="shared" si="2"/>
        <v>224540551</v>
      </c>
      <c r="Y57" s="221">
        <f t="shared" si="1"/>
        <v>96.28844606044657</v>
      </c>
      <c r="Z57" s="158"/>
    </row>
    <row r="58" spans="3:26" s="67" customFormat="1" ht="11.25" customHeight="1">
      <c r="C58" s="49"/>
      <c r="D58" s="294" t="s">
        <v>89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149"/>
      <c r="U58" s="215">
        <v>3654497000</v>
      </c>
      <c r="V58" s="215">
        <v>3573137714</v>
      </c>
      <c r="W58" s="215">
        <v>0</v>
      </c>
      <c r="X58" s="217">
        <f t="shared" si="2"/>
        <v>81359286</v>
      </c>
      <c r="Y58" s="221">
        <f t="shared" si="1"/>
        <v>97.77372136302205</v>
      </c>
      <c r="Z58" s="158"/>
    </row>
    <row r="59" spans="3:26" s="67" customFormat="1" ht="12" customHeight="1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149"/>
      <c r="U59" s="217"/>
      <c r="V59" s="217"/>
      <c r="W59" s="217"/>
      <c r="X59" s="217"/>
      <c r="Y59" s="220"/>
      <c r="Z59" s="158"/>
    </row>
    <row r="60" spans="3:26" s="67" customFormat="1" ht="11.25" customHeight="1">
      <c r="C60" s="294" t="s">
        <v>90</v>
      </c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149"/>
      <c r="U60" s="217">
        <f>SUM(U61)</f>
        <v>17464137000</v>
      </c>
      <c r="V60" s="217">
        <f>SUM(V61)</f>
        <v>17404939252</v>
      </c>
      <c r="W60" s="217">
        <f>SUM(W61)</f>
        <v>0</v>
      </c>
      <c r="X60" s="217">
        <f>SUM(X61)</f>
        <v>59197748</v>
      </c>
      <c r="Y60" s="221">
        <f>V60/U60*100</f>
        <v>99.66103250335244</v>
      </c>
      <c r="Z60" s="158"/>
    </row>
    <row r="61" spans="3:26" s="67" customFormat="1" ht="11.25" customHeight="1">
      <c r="C61" s="49"/>
      <c r="D61" s="294" t="s">
        <v>91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149"/>
      <c r="U61" s="215">
        <v>17464137000</v>
      </c>
      <c r="V61" s="215">
        <v>17404939252</v>
      </c>
      <c r="W61" s="215">
        <v>0</v>
      </c>
      <c r="X61" s="217">
        <f>U61-V61-W61</f>
        <v>59197748</v>
      </c>
      <c r="Y61" s="221">
        <f>V61/U61*100</f>
        <v>99.66103250335244</v>
      </c>
      <c r="Z61" s="158"/>
    </row>
    <row r="62" spans="3:26" s="67" customFormat="1" ht="12" customHeight="1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149"/>
      <c r="U62" s="217"/>
      <c r="V62" s="217"/>
      <c r="W62" s="217"/>
      <c r="X62" s="217"/>
      <c r="Y62" s="220"/>
      <c r="Z62" s="158"/>
    </row>
    <row r="63" spans="3:26" s="67" customFormat="1" ht="11.25" customHeight="1">
      <c r="C63" s="294" t="s">
        <v>92</v>
      </c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149"/>
      <c r="U63" s="217">
        <f>SUM(U64:U66)</f>
        <v>6810161000</v>
      </c>
      <c r="V63" s="217">
        <f>SUM(V64:V66)</f>
        <v>6809166266</v>
      </c>
      <c r="W63" s="217">
        <f>SUM(W64:W66)</f>
        <v>0</v>
      </c>
      <c r="X63" s="217">
        <f>SUM(X64:X66)</f>
        <v>994734</v>
      </c>
      <c r="Y63" s="221">
        <f>V63/U63*100</f>
        <v>99.98539338497284</v>
      </c>
      <c r="Z63" s="158"/>
    </row>
    <row r="64" spans="3:26" s="67" customFormat="1" ht="11.25" customHeight="1">
      <c r="C64" s="49"/>
      <c r="D64" s="294" t="s">
        <v>93</v>
      </c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149"/>
      <c r="U64" s="215">
        <v>785798000</v>
      </c>
      <c r="V64" s="215">
        <v>784803266</v>
      </c>
      <c r="W64" s="215">
        <v>0</v>
      </c>
      <c r="X64" s="217">
        <f>U64-V64-W64</f>
        <v>994734</v>
      </c>
      <c r="Y64" s="221">
        <f>V64/U64*100</f>
        <v>99.87341097839393</v>
      </c>
      <c r="Z64" s="158"/>
    </row>
    <row r="65" spans="3:26" s="67" customFormat="1" ht="11.25" customHeight="1">
      <c r="C65" s="49"/>
      <c r="D65" s="294" t="s">
        <v>94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149"/>
      <c r="U65" s="215">
        <v>86250000</v>
      </c>
      <c r="V65" s="215">
        <v>86250000</v>
      </c>
      <c r="W65" s="215">
        <v>0</v>
      </c>
      <c r="X65" s="217">
        <f>U65-V65-W65</f>
        <v>0</v>
      </c>
      <c r="Y65" s="221">
        <f>V65/U65*100</f>
        <v>100</v>
      </c>
      <c r="Z65" s="158"/>
    </row>
    <row r="66" spans="3:26" s="67" customFormat="1" ht="11.25" customHeight="1">
      <c r="C66" s="49"/>
      <c r="D66" s="294" t="s">
        <v>95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149"/>
      <c r="U66" s="215">
        <v>5938113000</v>
      </c>
      <c r="V66" s="215">
        <v>5938113000</v>
      </c>
      <c r="W66" s="215">
        <v>0</v>
      </c>
      <c r="X66" s="217">
        <f>U66-V66-W66</f>
        <v>0</v>
      </c>
      <c r="Y66" s="221">
        <f>V66/U66*100</f>
        <v>100</v>
      </c>
      <c r="Z66" s="158"/>
    </row>
    <row r="67" spans="3:26" s="67" customFormat="1" ht="12" customHeight="1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149"/>
      <c r="U67" s="217"/>
      <c r="V67" s="217"/>
      <c r="W67" s="217"/>
      <c r="X67" s="217"/>
      <c r="Y67" s="220"/>
      <c r="Z67" s="158"/>
    </row>
    <row r="68" spans="3:26" s="67" customFormat="1" ht="11.25" customHeight="1">
      <c r="C68" s="294" t="s">
        <v>96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149"/>
      <c r="U68" s="217">
        <f>SUM(U69)</f>
        <v>100000000</v>
      </c>
      <c r="V68" s="217">
        <v>0</v>
      </c>
      <c r="W68" s="217">
        <f>SUM(W69)</f>
        <v>0</v>
      </c>
      <c r="X68" s="217">
        <f>SUM(X69)</f>
        <v>100000000</v>
      </c>
      <c r="Y68" s="221">
        <f>V68/U68*100</f>
        <v>0</v>
      </c>
      <c r="Z68" s="158"/>
    </row>
    <row r="69" spans="3:26" s="67" customFormat="1" ht="11.25" customHeight="1">
      <c r="C69" s="49"/>
      <c r="D69" s="294" t="s">
        <v>96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149"/>
      <c r="U69" s="215">
        <v>100000000</v>
      </c>
      <c r="V69" s="215">
        <v>0</v>
      </c>
      <c r="W69" s="215">
        <v>0</v>
      </c>
      <c r="X69" s="217">
        <f>U69-V69-W69</f>
        <v>100000000</v>
      </c>
      <c r="Y69" s="221">
        <f>V69/U69*100</f>
        <v>0</v>
      </c>
      <c r="Z69" s="158"/>
    </row>
    <row r="70" spans="2:26" ht="11.25" customHeight="1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71"/>
      <c r="U70" s="66"/>
      <c r="V70" s="66"/>
      <c r="W70" s="66"/>
      <c r="X70" s="66"/>
      <c r="Y70" s="66"/>
      <c r="Z70" s="67"/>
    </row>
    <row r="71" ht="10.5" customHeight="1"/>
    <row r="72" ht="10.5" customHeight="1"/>
    <row r="73" ht="10.5" customHeight="1"/>
    <row r="74" ht="10.5" customHeight="1"/>
  </sheetData>
  <sheetProtection/>
  <mergeCells count="51">
    <mergeCell ref="D65:S65"/>
    <mergeCell ref="D66:S66"/>
    <mergeCell ref="C68:S68"/>
    <mergeCell ref="D69:S69"/>
    <mergeCell ref="D64:S64"/>
    <mergeCell ref="D50:S50"/>
    <mergeCell ref="C52:S52"/>
    <mergeCell ref="D53:S53"/>
    <mergeCell ref="D54:S54"/>
    <mergeCell ref="D55:S55"/>
    <mergeCell ref="D56:S56"/>
    <mergeCell ref="D57:S57"/>
    <mergeCell ref="D58:S58"/>
    <mergeCell ref="C60:S60"/>
    <mergeCell ref="C42:S42"/>
    <mergeCell ref="D43:S43"/>
    <mergeCell ref="C45:S45"/>
    <mergeCell ref="D47:S47"/>
    <mergeCell ref="D46:S46"/>
    <mergeCell ref="C63:S63"/>
    <mergeCell ref="D61:S61"/>
    <mergeCell ref="C30:S30"/>
    <mergeCell ref="D31:S31"/>
    <mergeCell ref="D49:S49"/>
    <mergeCell ref="D48:S48"/>
    <mergeCell ref="D32:S32"/>
    <mergeCell ref="D33:S33"/>
    <mergeCell ref="C35:S35"/>
    <mergeCell ref="D36:S36"/>
    <mergeCell ref="C38:S38"/>
    <mergeCell ref="D40:S40"/>
    <mergeCell ref="D16:S16"/>
    <mergeCell ref="D17:S17"/>
    <mergeCell ref="D21:S21"/>
    <mergeCell ref="D22:S22"/>
    <mergeCell ref="D23:S23"/>
    <mergeCell ref="D39:S39"/>
    <mergeCell ref="C25:S25"/>
    <mergeCell ref="D26:S26"/>
    <mergeCell ref="D28:S28"/>
    <mergeCell ref="D27:S27"/>
    <mergeCell ref="D18:S18"/>
    <mergeCell ref="C20:S20"/>
    <mergeCell ref="B3:Y3"/>
    <mergeCell ref="B5:T6"/>
    <mergeCell ref="U5:Y5"/>
    <mergeCell ref="C9:S9"/>
    <mergeCell ref="C11:S11"/>
    <mergeCell ref="D12:S12"/>
    <mergeCell ref="C14:S14"/>
    <mergeCell ref="D15:S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A1" sqref="A1"/>
    </sheetView>
  </sheetViews>
  <sheetFormatPr defaultColWidth="9.00390625" defaultRowHeight="13.5"/>
  <cols>
    <col min="1" max="20" width="1.625" style="76" customWidth="1"/>
    <col min="21" max="24" width="16.875" style="76" customWidth="1"/>
    <col min="25" max="25" width="1.625" style="76" customWidth="1"/>
    <col min="26" max="16384" width="9.00390625" style="76" customWidth="1"/>
  </cols>
  <sheetData>
    <row r="1" spans="1:20" ht="10.5" customHeight="1">
      <c r="A1" s="128" t="s">
        <v>253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ht="9" customHeight="1"/>
    <row r="3" spans="2:25" s="145" customFormat="1" ht="15" customHeight="1">
      <c r="B3" s="295" t="s">
        <v>341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156"/>
    </row>
    <row r="4" spans="2:25" ht="9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2:25" ht="18" customHeight="1">
      <c r="B5" s="296" t="s">
        <v>207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208</v>
      </c>
      <c r="V5" s="297"/>
      <c r="W5" s="297"/>
      <c r="X5" s="300"/>
      <c r="Y5" s="67"/>
    </row>
    <row r="6" spans="2:25" ht="18" customHeight="1"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146" t="s">
        <v>222</v>
      </c>
      <c r="V6" s="147" t="s">
        <v>144</v>
      </c>
      <c r="W6" s="147" t="s">
        <v>227</v>
      </c>
      <c r="X6" s="148" t="s">
        <v>228</v>
      </c>
      <c r="Y6" s="49"/>
    </row>
    <row r="7" spans="2:25" ht="12" customHeight="1"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49"/>
      <c r="U7" s="150" t="s">
        <v>231</v>
      </c>
      <c r="V7" s="151" t="s">
        <v>307</v>
      </c>
      <c r="W7" s="151" t="s">
        <v>307</v>
      </c>
      <c r="X7" s="151" t="s">
        <v>308</v>
      </c>
      <c r="Y7" s="68"/>
    </row>
    <row r="8" spans="2:25" ht="6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49"/>
      <c r="U8" s="67"/>
      <c r="V8" s="67"/>
      <c r="W8" s="67"/>
      <c r="X8" s="67"/>
      <c r="Y8" s="67"/>
    </row>
    <row r="9" spans="2:25" s="152" customFormat="1" ht="14.25" customHeight="1">
      <c r="B9" s="153"/>
      <c r="C9" s="301" t="s">
        <v>97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55"/>
      <c r="U9" s="69">
        <f>SUM(U10,U12,U14,U17,U20,U22,U24,U27,U29,U31,U33,U35)</f>
        <v>67092369000</v>
      </c>
      <c r="V9" s="69">
        <f>SUM(V10,V12,V14,V17,V20,V22,V24,V27,V29,V31,V33,V35)</f>
        <v>72632933166</v>
      </c>
      <c r="W9" s="69">
        <f>SUM(W10,W12,W14,W17,W20,W22,W24,W27,W29,W31,W33,W35)</f>
        <v>65876797767</v>
      </c>
      <c r="X9" s="218">
        <f aca="true" t="shared" si="0" ref="X9:X36">W9/U9*100</f>
        <v>98.18821238373621</v>
      </c>
      <c r="Y9" s="62"/>
    </row>
    <row r="10" spans="2:25" ht="12" customHeight="1">
      <c r="B10" s="67"/>
      <c r="C10" s="49"/>
      <c r="D10" s="294" t="s">
        <v>98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149"/>
      <c r="U10" s="70">
        <f>SUM(U11)</f>
        <v>16908965000</v>
      </c>
      <c r="V10" s="70">
        <f>SUM(V11)</f>
        <v>23712559053</v>
      </c>
      <c r="W10" s="70">
        <f>SUM(W11)</f>
        <v>16985841230</v>
      </c>
      <c r="X10" s="214">
        <f t="shared" si="0"/>
        <v>100.45464775638249</v>
      </c>
      <c r="Y10" s="63"/>
    </row>
    <row r="11" spans="2:25" ht="12" customHeight="1">
      <c r="B11" s="67"/>
      <c r="C11" s="49"/>
      <c r="D11" s="49"/>
      <c r="E11" s="294" t="s">
        <v>98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215">
        <v>16908965000</v>
      </c>
      <c r="V11" s="215">
        <v>23712559053</v>
      </c>
      <c r="W11" s="215">
        <v>16985841230</v>
      </c>
      <c r="X11" s="214">
        <f t="shared" si="0"/>
        <v>100.45464775638249</v>
      </c>
      <c r="Y11" s="63"/>
    </row>
    <row r="12" spans="2:25" ht="12" customHeight="1">
      <c r="B12" s="67"/>
      <c r="C12" s="49"/>
      <c r="D12" s="294" t="s">
        <v>99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149"/>
      <c r="U12" s="70">
        <f>SUM(U13)</f>
        <v>2000</v>
      </c>
      <c r="V12" s="70">
        <f>SUM(V13)</f>
        <v>0</v>
      </c>
      <c r="W12" s="70">
        <f>SUM(W13)</f>
        <v>0</v>
      </c>
      <c r="X12" s="214">
        <f t="shared" si="0"/>
        <v>0</v>
      </c>
      <c r="Y12" s="63"/>
    </row>
    <row r="13" spans="2:25" ht="12" customHeight="1">
      <c r="B13" s="67"/>
      <c r="C13" s="49"/>
      <c r="D13" s="49"/>
      <c r="E13" s="294" t="s">
        <v>99</v>
      </c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149"/>
      <c r="U13" s="215">
        <v>2000</v>
      </c>
      <c r="V13" s="215">
        <v>0</v>
      </c>
      <c r="W13" s="215">
        <v>0</v>
      </c>
      <c r="X13" s="214">
        <f t="shared" si="0"/>
        <v>0</v>
      </c>
      <c r="Y13" s="63"/>
    </row>
    <row r="14" spans="2:25" ht="12" customHeight="1">
      <c r="B14" s="67"/>
      <c r="C14" s="49"/>
      <c r="D14" s="294" t="s">
        <v>32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149"/>
      <c r="U14" s="70">
        <f>SUM(U16)</f>
        <v>1000</v>
      </c>
      <c r="V14" s="70">
        <f>SUM(V16)</f>
        <v>26100</v>
      </c>
      <c r="W14" s="70">
        <f>SUM(W16)</f>
        <v>26100</v>
      </c>
      <c r="X14" s="214">
        <f>W14/U14*100</f>
        <v>2610</v>
      </c>
      <c r="Y14" s="63"/>
    </row>
    <row r="15" spans="2:25" ht="12" customHeight="1">
      <c r="B15" s="67"/>
      <c r="C15" s="49"/>
      <c r="D15" s="49"/>
      <c r="E15" s="294" t="s">
        <v>340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70">
        <v>0</v>
      </c>
      <c r="V15" s="70">
        <v>0</v>
      </c>
      <c r="W15" s="70">
        <v>0</v>
      </c>
      <c r="X15" s="214">
        <v>0</v>
      </c>
      <c r="Y15" s="63"/>
    </row>
    <row r="16" spans="2:25" ht="12" customHeight="1">
      <c r="B16" s="67"/>
      <c r="C16" s="49"/>
      <c r="D16" s="49"/>
      <c r="E16" s="294" t="s">
        <v>34</v>
      </c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149"/>
      <c r="U16" s="215">
        <v>1000</v>
      </c>
      <c r="V16" s="215">
        <v>26100</v>
      </c>
      <c r="W16" s="215">
        <v>26100</v>
      </c>
      <c r="X16" s="214">
        <f t="shared" si="0"/>
        <v>2610</v>
      </c>
      <c r="Y16" s="63"/>
    </row>
    <row r="17" spans="2:25" ht="12" customHeight="1">
      <c r="B17" s="67"/>
      <c r="C17" s="49"/>
      <c r="D17" s="294" t="s">
        <v>35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70">
        <f>SUM(U18:U19)</f>
        <v>13220527000</v>
      </c>
      <c r="V17" s="70">
        <f>SUM(V18:V19)</f>
        <v>13534042619</v>
      </c>
      <c r="W17" s="70">
        <f>SUM(W18:W19)</f>
        <v>13534042619</v>
      </c>
      <c r="X17" s="214">
        <f t="shared" si="0"/>
        <v>102.37143057156497</v>
      </c>
      <c r="Y17" s="63"/>
    </row>
    <row r="18" spans="2:25" ht="12" customHeight="1">
      <c r="B18" s="67"/>
      <c r="C18" s="49"/>
      <c r="D18" s="49"/>
      <c r="E18" s="294" t="s">
        <v>100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149"/>
      <c r="U18" s="215">
        <v>13095463000</v>
      </c>
      <c r="V18" s="215">
        <v>12903111619</v>
      </c>
      <c r="W18" s="215">
        <v>12903111619</v>
      </c>
      <c r="X18" s="214">
        <f t="shared" si="0"/>
        <v>98.53116013538428</v>
      </c>
      <c r="Y18" s="63"/>
    </row>
    <row r="19" spans="2:25" ht="12" customHeight="1">
      <c r="B19" s="67"/>
      <c r="C19" s="49"/>
      <c r="D19" s="49"/>
      <c r="E19" s="294" t="s">
        <v>37</v>
      </c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149"/>
      <c r="U19" s="215">
        <v>125064000</v>
      </c>
      <c r="V19" s="215">
        <v>630931000</v>
      </c>
      <c r="W19" s="215">
        <v>630931000</v>
      </c>
      <c r="X19" s="214">
        <f t="shared" si="0"/>
        <v>504.48650291050984</v>
      </c>
      <c r="Y19" s="63"/>
    </row>
    <row r="20" spans="2:25" ht="12" customHeight="1">
      <c r="B20" s="67"/>
      <c r="C20" s="49"/>
      <c r="D20" s="294" t="s">
        <v>101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149"/>
      <c r="U20" s="70">
        <f>SUM(U21)</f>
        <v>3231436000</v>
      </c>
      <c r="V20" s="70">
        <f>SUM(V21)</f>
        <v>3060234000</v>
      </c>
      <c r="W20" s="70">
        <f>SUM(W21)</f>
        <v>3060234000</v>
      </c>
      <c r="X20" s="214">
        <f t="shared" si="0"/>
        <v>94.70198388580185</v>
      </c>
      <c r="Y20" s="63"/>
    </row>
    <row r="21" spans="2:25" ht="12" customHeight="1">
      <c r="B21" s="67"/>
      <c r="C21" s="49"/>
      <c r="D21" s="49"/>
      <c r="E21" s="294" t="s">
        <v>101</v>
      </c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215">
        <v>3231436000</v>
      </c>
      <c r="V21" s="215">
        <v>3060234000</v>
      </c>
      <c r="W21" s="215">
        <v>3060234000</v>
      </c>
      <c r="X21" s="214">
        <f t="shared" si="0"/>
        <v>94.70198388580185</v>
      </c>
      <c r="Y21" s="63"/>
    </row>
    <row r="22" spans="2:25" ht="12" customHeight="1">
      <c r="B22" s="67"/>
      <c r="C22" s="49"/>
      <c r="D22" s="294" t="s">
        <v>342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70">
        <f>SUM(U23)</f>
        <v>13251522000</v>
      </c>
      <c r="V22" s="70">
        <f>SUM(V23)</f>
        <v>13251522916</v>
      </c>
      <c r="W22" s="70">
        <f>SUM(W23)</f>
        <v>13251522916</v>
      </c>
      <c r="X22" s="214">
        <f t="shared" si="0"/>
        <v>100.00000691241353</v>
      </c>
      <c r="Y22" s="63"/>
    </row>
    <row r="23" spans="2:25" ht="12" customHeight="1">
      <c r="B23" s="67"/>
      <c r="C23" s="49"/>
      <c r="D23" s="49"/>
      <c r="E23" s="294" t="s">
        <v>342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149"/>
      <c r="U23" s="215">
        <v>13251522000</v>
      </c>
      <c r="V23" s="215">
        <v>13251522916</v>
      </c>
      <c r="W23" s="215">
        <v>13251522916</v>
      </c>
      <c r="X23" s="214">
        <f t="shared" si="0"/>
        <v>100.00000691241353</v>
      </c>
      <c r="Y23" s="63"/>
    </row>
    <row r="24" spans="2:25" ht="12" customHeight="1">
      <c r="B24" s="67"/>
      <c r="C24" s="49"/>
      <c r="D24" s="294" t="s">
        <v>39</v>
      </c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149"/>
      <c r="U24" s="70">
        <f>SUM(U25:U26)</f>
        <v>2841088000</v>
      </c>
      <c r="V24" s="70">
        <f>SUM(V25:V26)</f>
        <v>3013445296</v>
      </c>
      <c r="W24" s="70">
        <f>SUM(W25:W26)</f>
        <v>3013445296</v>
      </c>
      <c r="X24" s="214">
        <f t="shared" si="0"/>
        <v>106.0665947693278</v>
      </c>
      <c r="Y24" s="63"/>
    </row>
    <row r="25" spans="2:25" ht="12" customHeight="1">
      <c r="B25" s="67"/>
      <c r="C25" s="49"/>
      <c r="D25" s="49"/>
      <c r="E25" s="294" t="s">
        <v>241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149"/>
      <c r="U25" s="215">
        <v>496133000</v>
      </c>
      <c r="V25" s="215">
        <v>448290812</v>
      </c>
      <c r="W25" s="215">
        <v>448290812</v>
      </c>
      <c r="X25" s="214">
        <f t="shared" si="0"/>
        <v>90.35698330891113</v>
      </c>
      <c r="Y25" s="63"/>
    </row>
    <row r="26" spans="2:25" ht="12" customHeight="1">
      <c r="B26" s="67"/>
      <c r="C26" s="49"/>
      <c r="D26" s="49"/>
      <c r="E26" s="294" t="s">
        <v>41</v>
      </c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149"/>
      <c r="U26" s="215">
        <v>2344955000</v>
      </c>
      <c r="V26" s="215">
        <v>2565154484</v>
      </c>
      <c r="W26" s="215">
        <v>2565154484</v>
      </c>
      <c r="X26" s="214">
        <f t="shared" si="0"/>
        <v>109.39035009200605</v>
      </c>
      <c r="Y26" s="63"/>
    </row>
    <row r="27" spans="2:25" ht="12" customHeight="1">
      <c r="B27" s="67"/>
      <c r="C27" s="49"/>
      <c r="D27" s="294" t="s">
        <v>102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149"/>
      <c r="U27" s="70">
        <f>SUM(U28)</f>
        <v>8460535000</v>
      </c>
      <c r="V27" s="70">
        <f>SUM(V28)</f>
        <v>8051311192</v>
      </c>
      <c r="W27" s="70">
        <f>SUM(W28)</f>
        <v>8051311192</v>
      </c>
      <c r="X27" s="214">
        <f t="shared" si="0"/>
        <v>95.16314502569873</v>
      </c>
      <c r="Y27" s="63"/>
    </row>
    <row r="28" spans="2:25" ht="12" customHeight="1">
      <c r="B28" s="67"/>
      <c r="C28" s="49"/>
      <c r="D28" s="49"/>
      <c r="E28" s="294" t="s">
        <v>102</v>
      </c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49"/>
      <c r="U28" s="215">
        <v>8460535000</v>
      </c>
      <c r="V28" s="215">
        <v>8051311192</v>
      </c>
      <c r="W28" s="215">
        <v>8051311192</v>
      </c>
      <c r="X28" s="214">
        <f t="shared" si="0"/>
        <v>95.16314502569873</v>
      </c>
      <c r="Y28" s="63"/>
    </row>
    <row r="29" spans="2:25" ht="12" customHeight="1">
      <c r="B29" s="67"/>
      <c r="C29" s="49"/>
      <c r="D29" s="294" t="s">
        <v>43</v>
      </c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149"/>
      <c r="U29" s="70">
        <f>SUM(U30)</f>
        <v>1000</v>
      </c>
      <c r="V29" s="70">
        <f>SUM(V30)</f>
        <v>0</v>
      </c>
      <c r="W29" s="70">
        <f>SUM(W30)</f>
        <v>0</v>
      </c>
      <c r="X29" s="214">
        <f t="shared" si="0"/>
        <v>0</v>
      </c>
      <c r="Y29" s="63"/>
    </row>
    <row r="30" spans="2:25" ht="12" customHeight="1">
      <c r="B30" s="67"/>
      <c r="C30" s="49"/>
      <c r="D30" s="49"/>
      <c r="E30" s="294" t="s">
        <v>45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149"/>
      <c r="U30" s="215">
        <v>1000</v>
      </c>
      <c r="V30" s="215">
        <v>0</v>
      </c>
      <c r="W30" s="215">
        <v>0</v>
      </c>
      <c r="X30" s="214">
        <f t="shared" si="0"/>
        <v>0</v>
      </c>
      <c r="Y30" s="63"/>
    </row>
    <row r="31" spans="2:25" ht="12" customHeight="1">
      <c r="B31" s="67"/>
      <c r="C31" s="49"/>
      <c r="D31" s="294" t="s">
        <v>47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149"/>
      <c r="U31" s="70">
        <f>SUM(U32)</f>
        <v>8495151000</v>
      </c>
      <c r="V31" s="70">
        <f>SUM(V32)</f>
        <v>7292234038</v>
      </c>
      <c r="W31" s="70">
        <f>SUM(W32)</f>
        <v>7292234038</v>
      </c>
      <c r="X31" s="214">
        <f t="shared" si="0"/>
        <v>85.83995785360378</v>
      </c>
      <c r="Y31" s="63"/>
    </row>
    <row r="32" spans="2:25" ht="12" customHeight="1">
      <c r="B32" s="67"/>
      <c r="C32" s="49"/>
      <c r="D32" s="49"/>
      <c r="E32" s="294" t="s">
        <v>48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49"/>
      <c r="U32" s="215">
        <v>8495151000</v>
      </c>
      <c r="V32" s="215">
        <v>7292234038</v>
      </c>
      <c r="W32" s="215">
        <v>7292234038</v>
      </c>
      <c r="X32" s="214">
        <f t="shared" si="0"/>
        <v>85.83995785360378</v>
      </c>
      <c r="Y32" s="63"/>
    </row>
    <row r="33" spans="2:25" ht="12" customHeight="1">
      <c r="B33" s="67"/>
      <c r="C33" s="49"/>
      <c r="D33" s="294" t="s">
        <v>50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49"/>
      <c r="U33" s="70">
        <f>SUM(U34)</f>
        <v>600001000</v>
      </c>
      <c r="V33" s="70">
        <f>SUM(V34)</f>
        <v>600001000</v>
      </c>
      <c r="W33" s="70">
        <f>SUM(W34)</f>
        <v>600001000</v>
      </c>
      <c r="X33" s="214">
        <f t="shared" si="0"/>
        <v>100</v>
      </c>
      <c r="Y33" s="63"/>
    </row>
    <row r="34" spans="2:25" ht="12" customHeight="1">
      <c r="B34" s="67"/>
      <c r="C34" s="49"/>
      <c r="D34" s="49"/>
      <c r="E34" s="294" t="s">
        <v>50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149"/>
      <c r="U34" s="215">
        <v>600001000</v>
      </c>
      <c r="V34" s="215">
        <v>600001000</v>
      </c>
      <c r="W34" s="215">
        <v>600001000</v>
      </c>
      <c r="X34" s="214">
        <f t="shared" si="0"/>
        <v>100</v>
      </c>
      <c r="Y34" s="63"/>
    </row>
    <row r="35" spans="2:25" ht="12" customHeight="1">
      <c r="B35" s="67"/>
      <c r="C35" s="49"/>
      <c r="D35" s="294" t="s">
        <v>51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149"/>
      <c r="U35" s="70">
        <f>SUM(U36:U38)</f>
        <v>83140000</v>
      </c>
      <c r="V35" s="70">
        <f>SUM(V36:V38)</f>
        <v>117556952</v>
      </c>
      <c r="W35" s="70">
        <f>SUM(W36:W38)</f>
        <v>88139376</v>
      </c>
      <c r="X35" s="214">
        <f t="shared" si="0"/>
        <v>106.01320182824152</v>
      </c>
      <c r="Y35" s="63"/>
    </row>
    <row r="36" spans="2:25" ht="12" customHeight="1">
      <c r="B36" s="67"/>
      <c r="C36" s="49"/>
      <c r="D36" s="49"/>
      <c r="E36" s="294" t="s">
        <v>52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49"/>
      <c r="U36" s="215">
        <v>5000</v>
      </c>
      <c r="V36" s="215">
        <v>6806</v>
      </c>
      <c r="W36" s="215">
        <v>0</v>
      </c>
      <c r="X36" s="214">
        <f t="shared" si="0"/>
        <v>0</v>
      </c>
      <c r="Y36" s="63"/>
    </row>
    <row r="37" spans="2:25" ht="12" customHeight="1">
      <c r="B37" s="67"/>
      <c r="C37" s="49"/>
      <c r="D37" s="49"/>
      <c r="E37" s="294" t="s">
        <v>103</v>
      </c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149"/>
      <c r="U37" s="215">
        <v>1000</v>
      </c>
      <c r="V37" s="215">
        <v>446422</v>
      </c>
      <c r="W37" s="215">
        <v>446422</v>
      </c>
      <c r="X37" s="214">
        <f>W37/U37*100</f>
        <v>44642.200000000004</v>
      </c>
      <c r="Y37" s="63"/>
    </row>
    <row r="38" spans="2:25" ht="12" customHeight="1">
      <c r="B38" s="67"/>
      <c r="C38" s="49"/>
      <c r="D38" s="49"/>
      <c r="E38" s="294" t="s">
        <v>56</v>
      </c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149"/>
      <c r="U38" s="215">
        <v>83134000</v>
      </c>
      <c r="V38" s="215">
        <v>117103724</v>
      </c>
      <c r="W38" s="215">
        <v>87692954</v>
      </c>
      <c r="X38" s="214">
        <f>W38/U38*100</f>
        <v>105.48386219837853</v>
      </c>
      <c r="Y38" s="63"/>
    </row>
    <row r="39" spans="2:25" ht="14.25" customHeight="1">
      <c r="B39" s="6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49"/>
      <c r="U39" s="70"/>
      <c r="V39" s="70"/>
      <c r="W39" s="70"/>
      <c r="X39" s="216"/>
      <c r="Y39" s="52"/>
    </row>
    <row r="40" spans="2:25" s="152" customFormat="1" ht="14.25" customHeight="1">
      <c r="B40" s="6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49"/>
      <c r="U40" s="70"/>
      <c r="V40" s="70"/>
      <c r="W40" s="70"/>
      <c r="X40" s="203"/>
      <c r="Y40" s="62"/>
    </row>
    <row r="41" spans="2:25" ht="14.25" customHeight="1">
      <c r="B41" s="153"/>
      <c r="C41" s="301" t="s">
        <v>104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155"/>
      <c r="U41" s="69">
        <f>SUM(U42,U64)</f>
        <v>32504767000</v>
      </c>
      <c r="V41" s="69">
        <f>SUM(V42,V64)</f>
        <v>32391964329</v>
      </c>
      <c r="W41" s="69">
        <f>SUM(W42,W64)</f>
        <v>31885178582</v>
      </c>
      <c r="X41" s="218">
        <f aca="true" t="shared" si="1" ref="X41:X70">W41/U41*100</f>
        <v>98.09385368613779</v>
      </c>
      <c r="Y41" s="63"/>
    </row>
    <row r="42" spans="2:25" ht="14.25" customHeight="1">
      <c r="B42" s="153"/>
      <c r="C42" s="301" t="s">
        <v>268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155"/>
      <c r="U42" s="69">
        <f>SUM(U43,U45,U48,U50,U53,U55,U58,U60)</f>
        <v>32369931000</v>
      </c>
      <c r="V42" s="69">
        <f>SUM(V43,V45,V48,V50,V53,V55,V58,V60)</f>
        <v>32271029783</v>
      </c>
      <c r="W42" s="69">
        <f>SUM(W43,W45,W48,W50,W53,W55,W58,W60)</f>
        <v>31764244036</v>
      </c>
      <c r="X42" s="218">
        <f t="shared" si="1"/>
        <v>98.1288592675715</v>
      </c>
      <c r="Y42" s="63"/>
    </row>
    <row r="43" spans="2:25" ht="12" customHeight="1">
      <c r="B43" s="67"/>
      <c r="C43" s="49"/>
      <c r="D43" s="294" t="s">
        <v>105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149"/>
      <c r="U43" s="70">
        <f>SUM(U44)</f>
        <v>6678826000</v>
      </c>
      <c r="V43" s="70">
        <f>SUM(V44)</f>
        <v>7002415505</v>
      </c>
      <c r="W43" s="70">
        <f>SUM(W44)</f>
        <v>6543291278</v>
      </c>
      <c r="X43" s="214">
        <f t="shared" si="1"/>
        <v>97.97068044593466</v>
      </c>
      <c r="Y43" s="63"/>
    </row>
    <row r="44" spans="2:25" ht="12" customHeight="1">
      <c r="B44" s="67"/>
      <c r="C44" s="49"/>
      <c r="D44" s="49"/>
      <c r="E44" s="294" t="s">
        <v>105</v>
      </c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149"/>
      <c r="U44" s="215">
        <v>6678826000</v>
      </c>
      <c r="V44" s="215">
        <v>7002415505</v>
      </c>
      <c r="W44" s="215">
        <v>6543291278</v>
      </c>
      <c r="X44" s="214">
        <f t="shared" si="1"/>
        <v>97.97068044593466</v>
      </c>
      <c r="Y44" s="63"/>
    </row>
    <row r="45" spans="2:25" ht="12" customHeight="1">
      <c r="B45" s="67"/>
      <c r="C45" s="49"/>
      <c r="D45" s="294" t="s">
        <v>35</v>
      </c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49"/>
      <c r="U45" s="70">
        <f>SUM(U46:U47)</f>
        <v>6707490000</v>
      </c>
      <c r="V45" s="70">
        <f>SUM(V46:V47)</f>
        <v>6840677163</v>
      </c>
      <c r="W45" s="70">
        <f>SUM(W46:W47)</f>
        <v>6840677163</v>
      </c>
      <c r="X45" s="214">
        <f t="shared" si="1"/>
        <v>101.98564832746675</v>
      </c>
      <c r="Y45" s="63"/>
    </row>
    <row r="46" spans="2:25" ht="12" customHeight="1">
      <c r="B46" s="67"/>
      <c r="C46" s="49"/>
      <c r="D46" s="49"/>
      <c r="E46" s="294" t="s">
        <v>36</v>
      </c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149"/>
      <c r="U46" s="215">
        <v>5355728000</v>
      </c>
      <c r="V46" s="215">
        <v>5415386000</v>
      </c>
      <c r="W46" s="215">
        <v>5415386000</v>
      </c>
      <c r="X46" s="214">
        <f t="shared" si="1"/>
        <v>101.11391019110754</v>
      </c>
      <c r="Y46" s="63"/>
    </row>
    <row r="47" spans="2:25" ht="12" customHeight="1">
      <c r="B47" s="67"/>
      <c r="C47" s="49"/>
      <c r="D47" s="49"/>
      <c r="E47" s="294" t="s">
        <v>37</v>
      </c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149"/>
      <c r="U47" s="215">
        <v>1351762000</v>
      </c>
      <c r="V47" s="215">
        <v>1425291163</v>
      </c>
      <c r="W47" s="215">
        <v>1425291163</v>
      </c>
      <c r="X47" s="214">
        <f t="shared" si="1"/>
        <v>105.43950510518863</v>
      </c>
      <c r="Y47" s="63"/>
    </row>
    <row r="48" spans="2:25" ht="12" customHeight="1">
      <c r="B48" s="67"/>
      <c r="C48" s="49"/>
      <c r="D48" s="294" t="s">
        <v>106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149"/>
      <c r="U48" s="70">
        <f>SUM(U49)</f>
        <v>9436906000</v>
      </c>
      <c r="V48" s="70">
        <f>SUM(V49)</f>
        <v>9246401000</v>
      </c>
      <c r="W48" s="70">
        <f>SUM(W49)</f>
        <v>9246401000</v>
      </c>
      <c r="X48" s="214">
        <f t="shared" si="1"/>
        <v>97.98127691427678</v>
      </c>
      <c r="Y48" s="63"/>
    </row>
    <row r="49" spans="2:25" ht="12" customHeight="1">
      <c r="B49" s="67"/>
      <c r="C49" s="49"/>
      <c r="D49" s="49"/>
      <c r="E49" s="294" t="s">
        <v>106</v>
      </c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149"/>
      <c r="U49" s="215">
        <v>9436906000</v>
      </c>
      <c r="V49" s="215">
        <v>9246401000</v>
      </c>
      <c r="W49" s="215">
        <v>9246401000</v>
      </c>
      <c r="X49" s="214">
        <f t="shared" si="1"/>
        <v>97.98127691427678</v>
      </c>
      <c r="Y49" s="63"/>
    </row>
    <row r="50" spans="2:25" ht="12" customHeight="1">
      <c r="B50" s="67"/>
      <c r="C50" s="49"/>
      <c r="D50" s="294" t="s">
        <v>107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149"/>
      <c r="U50" s="70">
        <f>SUM(U51:U52)</f>
        <v>4607104000</v>
      </c>
      <c r="V50" s="70">
        <f>SUM(V51:V52)</f>
        <v>4478771081</v>
      </c>
      <c r="W50" s="70">
        <f>SUM(W51:W52)</f>
        <v>4478771081</v>
      </c>
      <c r="X50" s="214">
        <f t="shared" si="1"/>
        <v>97.21445578393715</v>
      </c>
      <c r="Y50" s="63"/>
    </row>
    <row r="51" spans="2:25" ht="12" customHeight="1">
      <c r="B51" s="67"/>
      <c r="C51" s="49"/>
      <c r="D51" s="49"/>
      <c r="E51" s="294" t="s">
        <v>40</v>
      </c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149"/>
      <c r="U51" s="215">
        <v>4427933000</v>
      </c>
      <c r="V51" s="215">
        <v>4299599000</v>
      </c>
      <c r="W51" s="215">
        <v>4299599000</v>
      </c>
      <c r="X51" s="214">
        <f t="shared" si="1"/>
        <v>97.10171766374965</v>
      </c>
      <c r="Y51" s="63"/>
    </row>
    <row r="52" spans="2:25" ht="12" customHeight="1">
      <c r="B52" s="67"/>
      <c r="C52" s="49"/>
      <c r="D52" s="49"/>
      <c r="E52" s="294" t="s">
        <v>41</v>
      </c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49"/>
      <c r="U52" s="215">
        <v>179171000</v>
      </c>
      <c r="V52" s="215">
        <v>179172081</v>
      </c>
      <c r="W52" s="215">
        <v>179172081</v>
      </c>
      <c r="X52" s="214">
        <f t="shared" si="1"/>
        <v>100.00060333424494</v>
      </c>
      <c r="Y52" s="63"/>
    </row>
    <row r="53" spans="2:25" ht="12" customHeight="1">
      <c r="B53" s="67"/>
      <c r="C53" s="49"/>
      <c r="D53" s="294" t="s">
        <v>43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149"/>
      <c r="U53" s="70">
        <f>SUM(U54)</f>
        <v>11339000</v>
      </c>
      <c r="V53" s="70">
        <f>SUM(V54)</f>
        <v>11289585</v>
      </c>
      <c r="W53" s="70">
        <f>SUM(W54)</f>
        <v>11289585</v>
      </c>
      <c r="X53" s="214">
        <f t="shared" si="1"/>
        <v>99.56420319252139</v>
      </c>
      <c r="Y53" s="63"/>
    </row>
    <row r="54" spans="2:25" ht="12" customHeight="1">
      <c r="B54" s="67"/>
      <c r="C54" s="49"/>
      <c r="D54" s="49"/>
      <c r="E54" s="294" t="s">
        <v>44</v>
      </c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149"/>
      <c r="U54" s="215">
        <v>11339000</v>
      </c>
      <c r="V54" s="215">
        <v>11289585</v>
      </c>
      <c r="W54" s="215">
        <v>11289585</v>
      </c>
      <c r="X54" s="214">
        <f t="shared" si="1"/>
        <v>99.56420319252139</v>
      </c>
      <c r="Y54" s="63"/>
    </row>
    <row r="55" spans="2:25" ht="12" customHeight="1">
      <c r="B55" s="67"/>
      <c r="C55" s="49"/>
      <c r="D55" s="294" t="s">
        <v>47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49"/>
      <c r="U55" s="70">
        <f>SUM(U56:U57)</f>
        <v>4236677000</v>
      </c>
      <c r="V55" s="70">
        <f>SUM(V56:V57)</f>
        <v>3949202853</v>
      </c>
      <c r="W55" s="70">
        <f>SUM(W56:W57)</f>
        <v>3949202853</v>
      </c>
      <c r="X55" s="214">
        <f t="shared" si="1"/>
        <v>93.21463149067064</v>
      </c>
      <c r="Y55" s="63"/>
    </row>
    <row r="56" spans="2:25" ht="12" customHeight="1">
      <c r="B56" s="67"/>
      <c r="C56" s="49"/>
      <c r="D56" s="49"/>
      <c r="E56" s="294" t="s">
        <v>108</v>
      </c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149"/>
      <c r="U56" s="215">
        <v>4236677000</v>
      </c>
      <c r="V56" s="215">
        <v>3949202853</v>
      </c>
      <c r="W56" s="215">
        <v>3949202853</v>
      </c>
      <c r="X56" s="214">
        <f>W56/U56*100</f>
        <v>93.21463149067064</v>
      </c>
      <c r="Y56" s="63"/>
    </row>
    <row r="57" spans="2:25" ht="12" customHeight="1">
      <c r="B57" s="67"/>
      <c r="C57" s="49"/>
      <c r="D57" s="49"/>
      <c r="E57" s="294" t="s">
        <v>49</v>
      </c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149"/>
      <c r="U57" s="215">
        <v>0</v>
      </c>
      <c r="V57" s="215">
        <v>0</v>
      </c>
      <c r="W57" s="215">
        <v>0</v>
      </c>
      <c r="X57" s="214">
        <v>0</v>
      </c>
      <c r="Y57" s="63"/>
    </row>
    <row r="58" spans="2:25" ht="12" customHeight="1">
      <c r="B58" s="67"/>
      <c r="C58" s="49"/>
      <c r="D58" s="294" t="s">
        <v>109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149"/>
      <c r="U58" s="70">
        <f>SUM(U59)</f>
        <v>688524000</v>
      </c>
      <c r="V58" s="70">
        <f>SUM(V59)</f>
        <v>688523190</v>
      </c>
      <c r="W58" s="70">
        <f>SUM(W59)</f>
        <v>688523190</v>
      </c>
      <c r="X58" s="214">
        <f t="shared" si="1"/>
        <v>99.99988235704203</v>
      </c>
      <c r="Y58" s="63"/>
    </row>
    <row r="59" spans="2:25" ht="14.25" customHeight="1">
      <c r="B59" s="67"/>
      <c r="C59" s="49"/>
      <c r="D59" s="49"/>
      <c r="E59" s="294" t="s">
        <v>109</v>
      </c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149"/>
      <c r="U59" s="215">
        <v>688524000</v>
      </c>
      <c r="V59" s="215">
        <v>688523190</v>
      </c>
      <c r="W59" s="215">
        <v>688523190</v>
      </c>
      <c r="X59" s="214">
        <f t="shared" si="1"/>
        <v>99.99988235704203</v>
      </c>
      <c r="Y59" s="63"/>
    </row>
    <row r="60" spans="2:25" ht="12" customHeight="1">
      <c r="B60" s="67"/>
      <c r="C60" s="49"/>
      <c r="D60" s="294" t="s">
        <v>51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149"/>
      <c r="U60" s="70">
        <f>SUM(U61:U63)</f>
        <v>3065000</v>
      </c>
      <c r="V60" s="70">
        <f>SUM(V61:V63)</f>
        <v>53749406</v>
      </c>
      <c r="W60" s="70">
        <f>SUM(W61:W63)</f>
        <v>6087886</v>
      </c>
      <c r="X60" s="214">
        <f t="shared" si="1"/>
        <v>198.62597063621536</v>
      </c>
      <c r="Y60" s="63"/>
    </row>
    <row r="61" spans="2:25" ht="13.5" customHeight="1">
      <c r="B61" s="67"/>
      <c r="C61" s="49"/>
      <c r="D61" s="49"/>
      <c r="E61" s="294" t="s">
        <v>291</v>
      </c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149"/>
      <c r="U61" s="215">
        <v>2000</v>
      </c>
      <c r="V61" s="215">
        <v>0</v>
      </c>
      <c r="W61" s="215">
        <v>0</v>
      </c>
      <c r="X61" s="214">
        <f t="shared" si="1"/>
        <v>0</v>
      </c>
      <c r="Y61" s="63"/>
    </row>
    <row r="62" spans="2:25" ht="12.75" customHeight="1">
      <c r="B62" s="67"/>
      <c r="C62" s="49"/>
      <c r="D62" s="49"/>
      <c r="E62" s="294" t="s">
        <v>103</v>
      </c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149"/>
      <c r="U62" s="215">
        <v>1791000</v>
      </c>
      <c r="V62" s="215">
        <v>4483506</v>
      </c>
      <c r="W62" s="215">
        <v>4483506</v>
      </c>
      <c r="X62" s="214">
        <f t="shared" si="1"/>
        <v>250.33534338358461</v>
      </c>
      <c r="Y62" s="63"/>
    </row>
    <row r="63" spans="2:25" ht="13.5" customHeight="1">
      <c r="B63" s="67"/>
      <c r="C63" s="49"/>
      <c r="D63" s="49"/>
      <c r="E63" s="294" t="s">
        <v>56</v>
      </c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149"/>
      <c r="U63" s="215">
        <v>1272000</v>
      </c>
      <c r="V63" s="215">
        <v>49265900</v>
      </c>
      <c r="W63" s="215">
        <v>1604380</v>
      </c>
      <c r="X63" s="214">
        <f t="shared" si="1"/>
        <v>126.13050314465409</v>
      </c>
      <c r="Y63" s="63"/>
    </row>
    <row r="64" spans="2:25" ht="14.25" customHeight="1">
      <c r="B64" s="67"/>
      <c r="C64" s="301" t="s">
        <v>269</v>
      </c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155"/>
      <c r="U64" s="69">
        <f>SUM(U65,U67,U70,U72,U75)</f>
        <v>134836000</v>
      </c>
      <c r="V64" s="69">
        <f>SUM(V65,V67,V70,V72,V75)</f>
        <v>120934546</v>
      </c>
      <c r="W64" s="69">
        <f>SUM(W65,W67,W70,W72,W75)</f>
        <v>120934546</v>
      </c>
      <c r="X64" s="218">
        <f t="shared" si="1"/>
        <v>89.69010204989766</v>
      </c>
      <c r="Y64" s="63"/>
    </row>
    <row r="65" spans="2:25" ht="12" customHeight="1">
      <c r="B65" s="67"/>
      <c r="C65" s="49"/>
      <c r="D65" s="294" t="s">
        <v>270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149"/>
      <c r="U65" s="215">
        <f>SUM(U66)</f>
        <v>47342000</v>
      </c>
      <c r="V65" s="215">
        <f>SUM(V66)</f>
        <v>52743601</v>
      </c>
      <c r="W65" s="215">
        <f>SUM(W66)</f>
        <v>52743601</v>
      </c>
      <c r="X65" s="214">
        <f t="shared" si="1"/>
        <v>111.40974399053694</v>
      </c>
      <c r="Y65" s="63"/>
    </row>
    <row r="66" spans="2:25" ht="12.75" customHeight="1">
      <c r="B66" s="67"/>
      <c r="C66" s="49"/>
      <c r="D66" s="49"/>
      <c r="E66" s="294" t="s">
        <v>278</v>
      </c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149"/>
      <c r="U66" s="215">
        <v>47342000</v>
      </c>
      <c r="V66" s="215">
        <v>52743601</v>
      </c>
      <c r="W66" s="215">
        <v>52743601</v>
      </c>
      <c r="X66" s="214">
        <f t="shared" si="1"/>
        <v>111.40974399053694</v>
      </c>
      <c r="Y66" s="63"/>
    </row>
    <row r="67" spans="2:25" ht="12" customHeight="1">
      <c r="B67" s="67"/>
      <c r="C67" s="49"/>
      <c r="D67" s="294" t="s">
        <v>47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149"/>
      <c r="U67" s="215">
        <f>SUM(U68)</f>
        <v>81805000</v>
      </c>
      <c r="V67" s="215">
        <f>SUM(V68)</f>
        <v>63025143</v>
      </c>
      <c r="W67" s="215">
        <f>SUM(W68)</f>
        <v>63025143</v>
      </c>
      <c r="X67" s="214">
        <f t="shared" si="1"/>
        <v>77.04314283967972</v>
      </c>
      <c r="Y67" s="63"/>
    </row>
    <row r="68" spans="2:25" ht="12" customHeight="1">
      <c r="B68" s="67"/>
      <c r="C68" s="49"/>
      <c r="D68" s="49"/>
      <c r="E68" s="294" t="s">
        <v>48</v>
      </c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149"/>
      <c r="U68" s="215">
        <v>81805000</v>
      </c>
      <c r="V68" s="215">
        <v>63025143</v>
      </c>
      <c r="W68" s="215">
        <v>63025143</v>
      </c>
      <c r="X68" s="214">
        <f t="shared" si="1"/>
        <v>77.04314283967972</v>
      </c>
      <c r="Y68" s="63"/>
    </row>
    <row r="69" spans="2:25" ht="12" customHeight="1">
      <c r="B69" s="67"/>
      <c r="C69" s="49"/>
      <c r="D69" s="294" t="s">
        <v>51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149"/>
      <c r="U69" s="215">
        <f>SUM(U70)</f>
        <v>5689000</v>
      </c>
      <c r="V69" s="215">
        <f>SUM(V70)</f>
        <v>5165802</v>
      </c>
      <c r="W69" s="215">
        <f>SUM(W70)</f>
        <v>5165802</v>
      </c>
      <c r="X69" s="214">
        <f t="shared" si="1"/>
        <v>90.80333977851996</v>
      </c>
      <c r="Y69" s="63"/>
    </row>
    <row r="70" spans="2:25" ht="12" customHeight="1">
      <c r="B70" s="67"/>
      <c r="C70" s="49"/>
      <c r="D70" s="49"/>
      <c r="E70" s="294" t="s">
        <v>56</v>
      </c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149"/>
      <c r="U70" s="215">
        <v>5689000</v>
      </c>
      <c r="V70" s="215">
        <v>5165802</v>
      </c>
      <c r="W70" s="215">
        <v>5165802</v>
      </c>
      <c r="X70" s="214">
        <f t="shared" si="1"/>
        <v>90.80333977851996</v>
      </c>
      <c r="Y70" s="63"/>
    </row>
    <row r="71" spans="2:25" ht="14.25" customHeight="1">
      <c r="B71" s="6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1"/>
      <c r="U71" s="79"/>
      <c r="V71" s="79"/>
      <c r="W71" s="79"/>
      <c r="X71" s="80"/>
      <c r="Y71" s="63"/>
    </row>
    <row r="72" spans="2:25" ht="12" customHeight="1">
      <c r="B72" s="294" t="s">
        <v>4</v>
      </c>
      <c r="C72" s="294"/>
      <c r="D72" s="294"/>
      <c r="E72" s="74" t="s">
        <v>309</v>
      </c>
      <c r="F72" s="75" t="s">
        <v>283</v>
      </c>
      <c r="I72" s="75"/>
      <c r="J72" s="75"/>
      <c r="K72" s="75"/>
      <c r="L72" s="75"/>
      <c r="M72" s="75"/>
      <c r="N72" s="75"/>
      <c r="O72" s="75"/>
      <c r="P72" s="49"/>
      <c r="Q72" s="49"/>
      <c r="R72" s="49"/>
      <c r="S72" s="49"/>
      <c r="T72" s="67"/>
      <c r="U72" s="52"/>
      <c r="V72" s="52"/>
      <c r="W72" s="52"/>
      <c r="X72" s="52"/>
      <c r="Y72" s="52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sheetProtection/>
  <mergeCells count="64">
    <mergeCell ref="E63:S63"/>
    <mergeCell ref="E57:S57"/>
    <mergeCell ref="E61:S61"/>
    <mergeCell ref="E62:S62"/>
    <mergeCell ref="D60:S60"/>
    <mergeCell ref="D58:S58"/>
    <mergeCell ref="E59:S59"/>
    <mergeCell ref="E52:S52"/>
    <mergeCell ref="E54:S54"/>
    <mergeCell ref="E38:S38"/>
    <mergeCell ref="C41:S41"/>
    <mergeCell ref="D43:S43"/>
    <mergeCell ref="E44:S44"/>
    <mergeCell ref="C42:S42"/>
    <mergeCell ref="D55:S55"/>
    <mergeCell ref="E56:S56"/>
    <mergeCell ref="E46:S46"/>
    <mergeCell ref="D45:S45"/>
    <mergeCell ref="E47:S47"/>
    <mergeCell ref="D48:S48"/>
    <mergeCell ref="E49:S49"/>
    <mergeCell ref="D50:S50"/>
    <mergeCell ref="E51:S51"/>
    <mergeCell ref="D53:S53"/>
    <mergeCell ref="E26:S26"/>
    <mergeCell ref="D27:S27"/>
    <mergeCell ref="E36:S36"/>
    <mergeCell ref="E37:S37"/>
    <mergeCell ref="E34:S34"/>
    <mergeCell ref="D35:S35"/>
    <mergeCell ref="E30:S30"/>
    <mergeCell ref="D31:S31"/>
    <mergeCell ref="E32:S32"/>
    <mergeCell ref="D33:S33"/>
    <mergeCell ref="D20:S20"/>
    <mergeCell ref="E21:S21"/>
    <mergeCell ref="D24:S24"/>
    <mergeCell ref="E25:S25"/>
    <mergeCell ref="B72:D72"/>
    <mergeCell ref="B3:X3"/>
    <mergeCell ref="B5:T6"/>
    <mergeCell ref="U5:X5"/>
    <mergeCell ref="C9:S9"/>
    <mergeCell ref="D10:S10"/>
    <mergeCell ref="E11:S11"/>
    <mergeCell ref="D12:S12"/>
    <mergeCell ref="E13:S13"/>
    <mergeCell ref="D14:S14"/>
    <mergeCell ref="D69:S69"/>
    <mergeCell ref="E70:S70"/>
    <mergeCell ref="C64:S64"/>
    <mergeCell ref="D65:S65"/>
    <mergeCell ref="E66:S66"/>
    <mergeCell ref="D67:S67"/>
    <mergeCell ref="E15:S15"/>
    <mergeCell ref="D22:S22"/>
    <mergeCell ref="E23:S23"/>
    <mergeCell ref="E68:S68"/>
    <mergeCell ref="E28:S28"/>
    <mergeCell ref="D29:S29"/>
    <mergeCell ref="E16:S16"/>
    <mergeCell ref="D17:S17"/>
    <mergeCell ref="E18:S18"/>
    <mergeCell ref="E19:S19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66"/>
  <sheetViews>
    <sheetView workbookViewId="0" topLeftCell="A1">
      <selection activeCell="A1" sqref="A1"/>
    </sheetView>
  </sheetViews>
  <sheetFormatPr defaultColWidth="9.00390625" defaultRowHeight="13.5"/>
  <cols>
    <col min="1" max="20" width="1.625" style="76" customWidth="1"/>
    <col min="21" max="24" width="16.875" style="76" customWidth="1"/>
    <col min="25" max="25" width="1.625" style="76" customWidth="1"/>
    <col min="26" max="16384" width="9.00390625" style="76" customWidth="1"/>
  </cols>
  <sheetData>
    <row r="1" ht="10.5" customHeight="1">
      <c r="Y1" s="91" t="s">
        <v>254</v>
      </c>
    </row>
    <row r="2" ht="9" customHeight="1"/>
    <row r="3" spans="2:24" s="145" customFormat="1" ht="15" customHeight="1">
      <c r="B3" s="304" t="s">
        <v>316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3:25" ht="9" customHeight="1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2:25" ht="18" customHeight="1">
      <c r="B5" s="296" t="s">
        <v>207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208</v>
      </c>
      <c r="V5" s="297"/>
      <c r="W5" s="297"/>
      <c r="X5" s="300"/>
      <c r="Y5" s="67"/>
    </row>
    <row r="6" spans="2:25" ht="18" customHeight="1"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146" t="s">
        <v>222</v>
      </c>
      <c r="V6" s="147" t="s">
        <v>144</v>
      </c>
      <c r="W6" s="147" t="s">
        <v>227</v>
      </c>
      <c r="X6" s="148" t="s">
        <v>228</v>
      </c>
      <c r="Y6" s="49"/>
    </row>
    <row r="7" spans="2:25" ht="12" customHeight="1">
      <c r="B7" s="67"/>
      <c r="C7" s="6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49"/>
      <c r="U7" s="150" t="s">
        <v>231</v>
      </c>
      <c r="V7" s="151" t="s">
        <v>310</v>
      </c>
      <c r="W7" s="151" t="s">
        <v>310</v>
      </c>
      <c r="X7" s="151" t="s">
        <v>311</v>
      </c>
      <c r="Y7" s="68"/>
    </row>
    <row r="8" spans="2:25" ht="6.75" customHeight="1">
      <c r="B8" s="67"/>
      <c r="C8" s="6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49"/>
      <c r="U8" s="151"/>
      <c r="V8" s="151"/>
      <c r="W8" s="151"/>
      <c r="X8" s="151"/>
      <c r="Y8" s="68"/>
    </row>
    <row r="9" spans="2:25" ht="13.5" customHeight="1">
      <c r="B9" s="67"/>
      <c r="C9" s="301" t="s">
        <v>343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55"/>
      <c r="U9" s="222">
        <f>SUM(U10,U12,U14,U17,U19,U24)</f>
        <v>10089887000</v>
      </c>
      <c r="V9" s="222">
        <f>SUM(V10,V12,V14,V17,V19,V24)</f>
        <v>9534554431</v>
      </c>
      <c r="W9" s="222">
        <f>SUM(W10,W12,W14,W17,W19,W24)</f>
        <v>9482752931</v>
      </c>
      <c r="X9" s="218">
        <f aca="true" t="shared" si="0" ref="X9:X25">W9/U9*100</f>
        <v>93.98274659567545</v>
      </c>
      <c r="Y9" s="68"/>
    </row>
    <row r="10" spans="2:25" ht="13.5" customHeight="1">
      <c r="B10" s="67"/>
      <c r="C10" s="67"/>
      <c r="D10" s="294" t="s">
        <v>344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149"/>
      <c r="U10" s="70">
        <f>SUM(U11)</f>
        <v>5371585000</v>
      </c>
      <c r="V10" s="70">
        <f>SUM(V11)</f>
        <v>5183437800</v>
      </c>
      <c r="W10" s="70">
        <f>SUM(W11)</f>
        <v>5131636300</v>
      </c>
      <c r="X10" s="214">
        <f t="shared" si="0"/>
        <v>95.53300003630213</v>
      </c>
      <c r="Y10" s="68"/>
    </row>
    <row r="11" spans="2:25" ht="13.5" customHeight="1">
      <c r="B11" s="67"/>
      <c r="C11" s="67"/>
      <c r="D11" s="49"/>
      <c r="E11" s="294" t="s">
        <v>344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215">
        <v>5371585000</v>
      </c>
      <c r="V11" s="215">
        <v>5183437800</v>
      </c>
      <c r="W11" s="215">
        <v>5131636300</v>
      </c>
      <c r="X11" s="214">
        <f t="shared" si="0"/>
        <v>95.53300003630213</v>
      </c>
      <c r="Y11" s="68"/>
    </row>
    <row r="12" spans="2:25" ht="13.5" customHeight="1">
      <c r="B12" s="67"/>
      <c r="C12" s="67"/>
      <c r="D12" s="294" t="s">
        <v>345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149"/>
      <c r="U12" s="70">
        <f>SUM(U13)</f>
        <v>1000</v>
      </c>
      <c r="V12" s="70">
        <f>SUM(V13)</f>
        <v>0</v>
      </c>
      <c r="W12" s="70">
        <f>SUM(W13)</f>
        <v>0</v>
      </c>
      <c r="X12" s="214">
        <f t="shared" si="0"/>
        <v>0</v>
      </c>
      <c r="Y12" s="68"/>
    </row>
    <row r="13" spans="2:25" ht="13.5" customHeight="1">
      <c r="B13" s="67"/>
      <c r="C13" s="67"/>
      <c r="D13" s="49"/>
      <c r="E13" s="294" t="s">
        <v>346</v>
      </c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149"/>
      <c r="U13" s="215">
        <v>1000</v>
      </c>
      <c r="V13" s="215">
        <v>0</v>
      </c>
      <c r="W13" s="215">
        <v>0</v>
      </c>
      <c r="X13" s="214">
        <f t="shared" si="0"/>
        <v>0</v>
      </c>
      <c r="Y13" s="68"/>
    </row>
    <row r="14" spans="2:25" ht="13.5" customHeight="1">
      <c r="B14" s="67"/>
      <c r="C14" s="67"/>
      <c r="D14" s="294" t="s">
        <v>347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149"/>
      <c r="U14" s="70">
        <f>SUM(U15:U16)</f>
        <v>172822000</v>
      </c>
      <c r="V14" s="70">
        <f>SUM(V15:V16)</f>
        <v>111560194</v>
      </c>
      <c r="W14" s="70">
        <f>SUM(W15:W16)</f>
        <v>111560194</v>
      </c>
      <c r="X14" s="214">
        <f t="shared" si="0"/>
        <v>64.55207901771766</v>
      </c>
      <c r="Y14" s="68"/>
    </row>
    <row r="15" spans="2:25" ht="13.5" customHeight="1">
      <c r="B15" s="67"/>
      <c r="C15" s="67"/>
      <c r="D15" s="49"/>
      <c r="E15" s="294" t="s">
        <v>348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215">
        <v>170859000</v>
      </c>
      <c r="V15" s="215">
        <v>101616480</v>
      </c>
      <c r="W15" s="215">
        <v>101616480</v>
      </c>
      <c r="X15" s="214">
        <f t="shared" si="0"/>
        <v>59.47388197285481</v>
      </c>
      <c r="Y15" s="68"/>
    </row>
    <row r="16" spans="2:25" ht="13.5" customHeight="1">
      <c r="B16" s="67"/>
      <c r="C16" s="67"/>
      <c r="D16" s="49"/>
      <c r="E16" s="294" t="s">
        <v>349</v>
      </c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149"/>
      <c r="U16" s="215">
        <v>1963000</v>
      </c>
      <c r="V16" s="215">
        <v>9943714</v>
      </c>
      <c r="W16" s="215">
        <v>9943714</v>
      </c>
      <c r="X16" s="214">
        <f t="shared" si="0"/>
        <v>506.55700458481914</v>
      </c>
      <c r="Y16" s="68"/>
    </row>
    <row r="17" spans="2:25" ht="13.5" customHeight="1">
      <c r="B17" s="67"/>
      <c r="C17" s="67"/>
      <c r="D17" s="294" t="s">
        <v>350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70">
        <f>SUM(U18)</f>
        <v>4542593000</v>
      </c>
      <c r="V17" s="70">
        <f>SUM(V18)</f>
        <v>4236962937</v>
      </c>
      <c r="W17" s="70">
        <f>SUM(W18)</f>
        <v>4236962937</v>
      </c>
      <c r="X17" s="214">
        <f t="shared" si="0"/>
        <v>93.27190300781955</v>
      </c>
      <c r="Y17" s="68"/>
    </row>
    <row r="18" spans="2:25" ht="13.5" customHeight="1">
      <c r="B18" s="67"/>
      <c r="C18" s="67"/>
      <c r="D18" s="49"/>
      <c r="E18" s="294" t="s">
        <v>351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149"/>
      <c r="U18" s="215">
        <v>4542593000</v>
      </c>
      <c r="V18" s="215">
        <v>4236962937</v>
      </c>
      <c r="W18" s="215">
        <v>4236962937</v>
      </c>
      <c r="X18" s="214">
        <f t="shared" si="0"/>
        <v>93.27190300781955</v>
      </c>
      <c r="Y18" s="68"/>
    </row>
    <row r="19" spans="2:25" ht="13.5" customHeight="1">
      <c r="B19" s="67"/>
      <c r="C19" s="67"/>
      <c r="D19" s="294" t="s">
        <v>352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149"/>
      <c r="U19" s="70">
        <f>SUM(U20:U23)</f>
        <v>293000</v>
      </c>
      <c r="V19" s="70">
        <f>SUM(V20:V23)</f>
        <v>0</v>
      </c>
      <c r="W19" s="70">
        <f>SUM(W20:W23)</f>
        <v>0</v>
      </c>
      <c r="X19" s="214">
        <f t="shared" si="0"/>
        <v>0</v>
      </c>
      <c r="Y19" s="68"/>
    </row>
    <row r="20" spans="2:25" ht="13.5" customHeight="1">
      <c r="B20" s="67"/>
      <c r="C20" s="67"/>
      <c r="D20" s="49"/>
      <c r="E20" s="294" t="s">
        <v>353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149"/>
      <c r="U20" s="215">
        <v>2000</v>
      </c>
      <c r="V20" s="215">
        <v>0</v>
      </c>
      <c r="W20" s="215">
        <v>0</v>
      </c>
      <c r="X20" s="214">
        <f t="shared" si="0"/>
        <v>0</v>
      </c>
      <c r="Y20" s="68"/>
    </row>
    <row r="21" spans="2:25" ht="13.5" customHeight="1">
      <c r="B21" s="67"/>
      <c r="C21" s="67"/>
      <c r="D21" s="49"/>
      <c r="E21" s="294" t="s">
        <v>354</v>
      </c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215">
        <v>1000</v>
      </c>
      <c r="V21" s="215">
        <v>0</v>
      </c>
      <c r="W21" s="215">
        <v>0</v>
      </c>
      <c r="X21" s="214">
        <f t="shared" si="0"/>
        <v>0</v>
      </c>
      <c r="Y21" s="68"/>
    </row>
    <row r="22" spans="2:25" ht="13.5" customHeight="1">
      <c r="B22" s="67"/>
      <c r="C22" s="67"/>
      <c r="D22" s="49"/>
      <c r="E22" s="294" t="s">
        <v>355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215">
        <v>1000</v>
      </c>
      <c r="V22" s="215">
        <v>0</v>
      </c>
      <c r="W22" s="215">
        <v>0</v>
      </c>
      <c r="X22" s="214">
        <f t="shared" si="0"/>
        <v>0</v>
      </c>
      <c r="Y22" s="68"/>
    </row>
    <row r="23" spans="2:25" ht="13.5" customHeight="1">
      <c r="B23" s="67"/>
      <c r="C23" s="67"/>
      <c r="D23" s="49"/>
      <c r="E23" s="294" t="s">
        <v>356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149"/>
      <c r="U23" s="215">
        <v>289000</v>
      </c>
      <c r="V23" s="215">
        <v>0</v>
      </c>
      <c r="W23" s="215">
        <v>0</v>
      </c>
      <c r="X23" s="214">
        <f t="shared" si="0"/>
        <v>0</v>
      </c>
      <c r="Y23" s="68"/>
    </row>
    <row r="24" spans="2:25" ht="13.5" customHeight="1">
      <c r="B24" s="67"/>
      <c r="C24" s="67"/>
      <c r="D24" s="294" t="s">
        <v>358</v>
      </c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149"/>
      <c r="U24" s="70">
        <f>SUM(U25)</f>
        <v>2593000</v>
      </c>
      <c r="V24" s="70">
        <f>SUM(V25)</f>
        <v>2593500</v>
      </c>
      <c r="W24" s="70">
        <f>SUM(W25)</f>
        <v>2593500</v>
      </c>
      <c r="X24" s="214">
        <f t="shared" si="0"/>
        <v>100.01928268414963</v>
      </c>
      <c r="Y24" s="68"/>
    </row>
    <row r="25" spans="2:25" ht="13.5" customHeight="1">
      <c r="B25" s="67"/>
      <c r="C25" s="67"/>
      <c r="D25" s="49"/>
      <c r="E25" s="294" t="s">
        <v>357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149"/>
      <c r="U25" s="215">
        <v>2593000</v>
      </c>
      <c r="V25" s="215">
        <v>2593500</v>
      </c>
      <c r="W25" s="215">
        <v>2593500</v>
      </c>
      <c r="X25" s="214">
        <f t="shared" si="0"/>
        <v>100.01928268414963</v>
      </c>
      <c r="Y25" s="68"/>
    </row>
    <row r="26" spans="2:25" ht="13.5" customHeight="1">
      <c r="B26" s="67"/>
      <c r="C26" s="6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149"/>
      <c r="U26" s="151"/>
      <c r="V26" s="151"/>
      <c r="W26" s="151"/>
      <c r="X26" s="151"/>
      <c r="Y26" s="68"/>
    </row>
    <row r="27" spans="2:25" s="152" customFormat="1" ht="13.5" customHeight="1">
      <c r="B27" s="153"/>
      <c r="C27" s="301" t="s">
        <v>111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155"/>
      <c r="U27" s="69">
        <f>SUM(U28,U30,U32,U34,U36,U38)</f>
        <v>4392961000</v>
      </c>
      <c r="V27" s="69">
        <f>SUM(V28,V30,V32,V34,V36,V38)</f>
        <v>4358791729</v>
      </c>
      <c r="W27" s="69">
        <f>SUM(W28,W30,W32,W34,W36,W38)</f>
        <v>4358791729</v>
      </c>
      <c r="X27" s="218">
        <f aca="true" t="shared" si="1" ref="X27:X38">W27/U27*100</f>
        <v>99.22218132598947</v>
      </c>
      <c r="Y27" s="62"/>
    </row>
    <row r="28" spans="2:25" ht="13.5" customHeight="1">
      <c r="B28" s="67"/>
      <c r="C28" s="49"/>
      <c r="D28" s="294" t="s">
        <v>112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49"/>
      <c r="U28" s="70">
        <f>SUM(U29)</f>
        <v>2525043000</v>
      </c>
      <c r="V28" s="70">
        <f>SUM(V29)</f>
        <v>2558655647</v>
      </c>
      <c r="W28" s="70">
        <f>SUM(W29)</f>
        <v>2558655647</v>
      </c>
      <c r="X28" s="214">
        <f t="shared" si="1"/>
        <v>101.33117127114271</v>
      </c>
      <c r="Y28" s="63"/>
    </row>
    <row r="29" spans="2:25" ht="13.5" customHeight="1">
      <c r="B29" s="67"/>
      <c r="C29" s="49"/>
      <c r="D29" s="49"/>
      <c r="E29" s="294" t="s">
        <v>112</v>
      </c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149"/>
      <c r="U29" s="215">
        <v>2525043000</v>
      </c>
      <c r="V29" s="215">
        <v>2558655647</v>
      </c>
      <c r="W29" s="215">
        <v>2558655647</v>
      </c>
      <c r="X29" s="214">
        <f t="shared" si="1"/>
        <v>101.33117127114271</v>
      </c>
      <c r="Y29" s="63"/>
    </row>
    <row r="30" spans="2:25" ht="13.5" customHeight="1">
      <c r="B30" s="67"/>
      <c r="C30" s="49"/>
      <c r="D30" s="294" t="s">
        <v>35</v>
      </c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149"/>
      <c r="U30" s="70">
        <f>SUM(U31)</f>
        <v>1210951000</v>
      </c>
      <c r="V30" s="70">
        <f>SUM(V31)</f>
        <v>1132067197</v>
      </c>
      <c r="W30" s="70">
        <f>SUM(W31)</f>
        <v>1132067197</v>
      </c>
      <c r="X30" s="214">
        <f t="shared" si="1"/>
        <v>93.48579727833743</v>
      </c>
      <c r="Y30" s="63"/>
    </row>
    <row r="31" spans="2:25" ht="13.5" customHeight="1">
      <c r="B31" s="67"/>
      <c r="C31" s="49"/>
      <c r="D31" s="49"/>
      <c r="E31" s="294" t="s">
        <v>36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149"/>
      <c r="U31" s="215">
        <v>1210951000</v>
      </c>
      <c r="V31" s="215">
        <v>1132067197</v>
      </c>
      <c r="W31" s="215">
        <v>1132067197</v>
      </c>
      <c r="X31" s="214">
        <f t="shared" si="1"/>
        <v>93.48579727833743</v>
      </c>
      <c r="Y31" s="63"/>
    </row>
    <row r="32" spans="2:25" ht="13.5" customHeight="1">
      <c r="B32" s="67"/>
      <c r="C32" s="49"/>
      <c r="D32" s="294" t="s">
        <v>107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49"/>
      <c r="U32" s="70">
        <f>SUM(U33)</f>
        <v>307050000</v>
      </c>
      <c r="V32" s="70">
        <f>SUM(V33)</f>
        <v>291168240</v>
      </c>
      <c r="W32" s="70">
        <f>SUM(W33)</f>
        <v>291168240</v>
      </c>
      <c r="X32" s="214">
        <f t="shared" si="1"/>
        <v>94.8276306790425</v>
      </c>
      <c r="Y32" s="63"/>
    </row>
    <row r="33" spans="2:25" ht="13.5" customHeight="1">
      <c r="B33" s="67"/>
      <c r="C33" s="49"/>
      <c r="D33" s="49"/>
      <c r="E33" s="294" t="s">
        <v>40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49"/>
      <c r="U33" s="215">
        <v>307050000</v>
      </c>
      <c r="V33" s="215">
        <v>291168240</v>
      </c>
      <c r="W33" s="215">
        <v>291168240</v>
      </c>
      <c r="X33" s="214">
        <f t="shared" si="1"/>
        <v>94.8276306790425</v>
      </c>
      <c r="Y33" s="63"/>
    </row>
    <row r="34" spans="2:25" ht="13.5" customHeight="1">
      <c r="B34" s="67"/>
      <c r="C34" s="49"/>
      <c r="D34" s="294" t="s">
        <v>47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149"/>
      <c r="U34" s="70">
        <f>SUM(U35)</f>
        <v>317241000</v>
      </c>
      <c r="V34" s="70">
        <f>SUM(V35)</f>
        <v>317000000</v>
      </c>
      <c r="W34" s="70">
        <f>SUM(W35)</f>
        <v>317000000</v>
      </c>
      <c r="X34" s="214">
        <f t="shared" si="1"/>
        <v>99.92403251786497</v>
      </c>
      <c r="Y34" s="63"/>
    </row>
    <row r="35" spans="2:25" ht="13.5" customHeight="1">
      <c r="B35" s="67"/>
      <c r="C35" s="49"/>
      <c r="D35" s="49"/>
      <c r="E35" s="294" t="s">
        <v>48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149"/>
      <c r="U35" s="215">
        <v>317241000</v>
      </c>
      <c r="V35" s="215">
        <v>317000000</v>
      </c>
      <c r="W35" s="215">
        <v>317000000</v>
      </c>
      <c r="X35" s="214">
        <f t="shared" si="1"/>
        <v>99.92403251786497</v>
      </c>
      <c r="Y35" s="63"/>
    </row>
    <row r="36" spans="2:25" ht="13.5" customHeight="1">
      <c r="B36" s="67"/>
      <c r="C36" s="49"/>
      <c r="D36" s="294" t="s">
        <v>50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49"/>
      <c r="U36" s="70">
        <f>SUM(U37)</f>
        <v>1000</v>
      </c>
      <c r="V36" s="70">
        <f>SUM(V37)</f>
        <v>0</v>
      </c>
      <c r="W36" s="70">
        <f>SUM(W37)</f>
        <v>0</v>
      </c>
      <c r="X36" s="214">
        <f t="shared" si="1"/>
        <v>0</v>
      </c>
      <c r="Y36" s="63"/>
    </row>
    <row r="37" spans="2:25" ht="13.5" customHeight="1">
      <c r="B37" s="67"/>
      <c r="C37" s="49"/>
      <c r="D37" s="49"/>
      <c r="E37" s="294" t="s">
        <v>50</v>
      </c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149"/>
      <c r="U37" s="215">
        <v>1000</v>
      </c>
      <c r="V37" s="215">
        <v>0</v>
      </c>
      <c r="W37" s="215">
        <v>0</v>
      </c>
      <c r="X37" s="214">
        <f t="shared" si="1"/>
        <v>0</v>
      </c>
      <c r="Y37" s="63"/>
    </row>
    <row r="38" spans="2:25" ht="13.5" customHeight="1">
      <c r="B38" s="67"/>
      <c r="C38" s="49"/>
      <c r="D38" s="294" t="s">
        <v>51</v>
      </c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149"/>
      <c r="U38" s="70">
        <f>SUM(U39:U41)</f>
        <v>32675000</v>
      </c>
      <c r="V38" s="70">
        <f>SUM(V39:V41)</f>
        <v>59900645</v>
      </c>
      <c r="W38" s="70">
        <f>SUM(W39:W41)</f>
        <v>59900645</v>
      </c>
      <c r="X38" s="214">
        <f t="shared" si="1"/>
        <v>183.32255547054325</v>
      </c>
      <c r="Y38" s="63"/>
    </row>
    <row r="39" spans="2:25" ht="13.5" customHeight="1">
      <c r="B39" s="67"/>
      <c r="C39" s="49"/>
      <c r="D39" s="49"/>
      <c r="E39" s="294" t="s">
        <v>113</v>
      </c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149"/>
      <c r="U39" s="215">
        <v>247000</v>
      </c>
      <c r="V39" s="215">
        <v>246598</v>
      </c>
      <c r="W39" s="215">
        <v>246598</v>
      </c>
      <c r="X39" s="214">
        <f>W39/U39*100</f>
        <v>99.83724696356275</v>
      </c>
      <c r="Y39" s="63"/>
    </row>
    <row r="40" spans="2:25" ht="13.5" customHeight="1">
      <c r="B40" s="67"/>
      <c r="C40" s="49"/>
      <c r="D40" s="49"/>
      <c r="E40" s="294" t="s">
        <v>103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149"/>
      <c r="U40" s="215">
        <v>22000</v>
      </c>
      <c r="V40" s="215">
        <v>0</v>
      </c>
      <c r="W40" s="215">
        <v>0</v>
      </c>
      <c r="X40" s="214">
        <f>W40/U40*100</f>
        <v>0</v>
      </c>
      <c r="Y40" s="63"/>
    </row>
    <row r="41" spans="2:25" ht="13.5" customHeight="1">
      <c r="B41" s="67"/>
      <c r="C41" s="49"/>
      <c r="D41" s="49"/>
      <c r="E41" s="294" t="s">
        <v>56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149"/>
      <c r="U41" s="215">
        <v>32406000</v>
      </c>
      <c r="V41" s="215">
        <v>59654047</v>
      </c>
      <c r="W41" s="215">
        <v>59654047</v>
      </c>
      <c r="X41" s="214">
        <f>W41/U41*100</f>
        <v>184.08333950502993</v>
      </c>
      <c r="Y41" s="63"/>
    </row>
    <row r="42" spans="2:25" ht="13.5" customHeight="1">
      <c r="B42" s="67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49"/>
      <c r="U42" s="70"/>
      <c r="V42" s="70"/>
      <c r="W42" s="70"/>
      <c r="X42" s="203"/>
      <c r="Y42" s="52"/>
    </row>
    <row r="43" spans="2:25" s="152" customFormat="1" ht="13.5" customHeight="1">
      <c r="B43" s="153"/>
      <c r="C43" s="301" t="s">
        <v>3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155"/>
      <c r="U43" s="69">
        <f aca="true" t="shared" si="2" ref="U43:W44">SUM(U44)</f>
        <v>86250000</v>
      </c>
      <c r="V43" s="69">
        <f t="shared" si="2"/>
        <v>86250000</v>
      </c>
      <c r="W43" s="69">
        <f t="shared" si="2"/>
        <v>86250000</v>
      </c>
      <c r="X43" s="218">
        <f>W43/U43*100</f>
        <v>100</v>
      </c>
      <c r="Y43" s="62"/>
    </row>
    <row r="44" spans="2:25" ht="13.5" customHeight="1">
      <c r="B44" s="67"/>
      <c r="C44" s="49"/>
      <c r="D44" s="294" t="s">
        <v>47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149"/>
      <c r="U44" s="70">
        <f t="shared" si="2"/>
        <v>86250000</v>
      </c>
      <c r="V44" s="70">
        <f t="shared" si="2"/>
        <v>86250000</v>
      </c>
      <c r="W44" s="70">
        <f t="shared" si="2"/>
        <v>86250000</v>
      </c>
      <c r="X44" s="214">
        <f>W44/U44*100</f>
        <v>100</v>
      </c>
      <c r="Y44" s="63"/>
    </row>
    <row r="45" spans="2:25" ht="13.5" customHeight="1">
      <c r="B45" s="67"/>
      <c r="C45" s="49"/>
      <c r="D45" s="49"/>
      <c r="E45" s="294" t="s">
        <v>48</v>
      </c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49"/>
      <c r="U45" s="215">
        <v>86250000</v>
      </c>
      <c r="V45" s="215">
        <v>86250000</v>
      </c>
      <c r="W45" s="215">
        <v>86250000</v>
      </c>
      <c r="X45" s="214">
        <f>W45/U45*100</f>
        <v>100</v>
      </c>
      <c r="Y45" s="63"/>
    </row>
    <row r="46" spans="2:25" ht="13.5" customHeight="1">
      <c r="B46" s="67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49"/>
      <c r="U46" s="70"/>
      <c r="V46" s="70"/>
      <c r="W46" s="70"/>
      <c r="X46" s="216"/>
      <c r="Y46" s="63"/>
    </row>
    <row r="47" spans="2:25" s="152" customFormat="1" ht="13.5" customHeight="1">
      <c r="B47" s="153"/>
      <c r="C47" s="301" t="s">
        <v>114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155"/>
      <c r="U47" s="69">
        <f>SUM(U48,U50,U52,U54)</f>
        <v>519544000</v>
      </c>
      <c r="V47" s="69">
        <f>SUM(V48,V50,V52,V54)</f>
        <v>511695479</v>
      </c>
      <c r="W47" s="69">
        <f>SUM(W48,W50,W52,W54)</f>
        <v>511695479</v>
      </c>
      <c r="X47" s="218">
        <f aca="true" t="shared" si="3" ref="X47:X55">W47/U47*100</f>
        <v>98.48934430962537</v>
      </c>
      <c r="Y47" s="62"/>
    </row>
    <row r="48" spans="2:25" ht="13.5" customHeight="1">
      <c r="B48" s="67"/>
      <c r="C48" s="49"/>
      <c r="D48" s="294" t="s">
        <v>32</v>
      </c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149"/>
      <c r="U48" s="70">
        <f>SUM(U49)</f>
        <v>316708000</v>
      </c>
      <c r="V48" s="70">
        <f>SUM(V49)</f>
        <v>322317802</v>
      </c>
      <c r="W48" s="70">
        <f>SUM(W49)</f>
        <v>322317802</v>
      </c>
      <c r="X48" s="214">
        <f t="shared" si="3"/>
        <v>101.77128522171843</v>
      </c>
      <c r="Y48" s="63"/>
    </row>
    <row r="49" spans="2:25" ht="13.5" customHeight="1">
      <c r="B49" s="67"/>
      <c r="C49" s="49"/>
      <c r="D49" s="49"/>
      <c r="E49" s="294" t="s">
        <v>33</v>
      </c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149"/>
      <c r="U49" s="215">
        <v>316708000</v>
      </c>
      <c r="V49" s="215">
        <v>322317802</v>
      </c>
      <c r="W49" s="215">
        <v>322317802</v>
      </c>
      <c r="X49" s="214">
        <f t="shared" si="3"/>
        <v>101.77128522171843</v>
      </c>
      <c r="Y49" s="63"/>
    </row>
    <row r="50" spans="2:25" ht="13.5" customHeight="1">
      <c r="B50" s="67"/>
      <c r="C50" s="49"/>
      <c r="D50" s="294" t="s">
        <v>47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149"/>
      <c r="U50" s="70">
        <f>SUM(U51)</f>
        <v>201403000</v>
      </c>
      <c r="V50" s="70">
        <f>SUM(V51)</f>
        <v>187913764</v>
      </c>
      <c r="W50" s="70">
        <f>SUM(W51)</f>
        <v>187913764</v>
      </c>
      <c r="X50" s="214">
        <f t="shared" si="3"/>
        <v>93.30236590318913</v>
      </c>
      <c r="Y50" s="63"/>
    </row>
    <row r="51" spans="2:25" ht="13.5" customHeight="1">
      <c r="B51" s="67"/>
      <c r="C51" s="49"/>
      <c r="D51" s="49"/>
      <c r="E51" s="294" t="s">
        <v>48</v>
      </c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149"/>
      <c r="U51" s="215">
        <v>201403000</v>
      </c>
      <c r="V51" s="215">
        <v>187913764</v>
      </c>
      <c r="W51" s="215">
        <v>187913764</v>
      </c>
      <c r="X51" s="214">
        <f t="shared" si="3"/>
        <v>93.30236590318913</v>
      </c>
      <c r="Y51" s="63"/>
    </row>
    <row r="52" spans="2:25" ht="13.5" customHeight="1">
      <c r="B52" s="67"/>
      <c r="C52" s="49"/>
      <c r="D52" s="294" t="s">
        <v>109</v>
      </c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49"/>
      <c r="U52" s="70">
        <f>SUM(U53)</f>
        <v>1366000</v>
      </c>
      <c r="V52" s="70">
        <f>SUM(V53)</f>
        <v>1364162</v>
      </c>
      <c r="W52" s="70">
        <f>SUM(W53)</f>
        <v>1364162</v>
      </c>
      <c r="X52" s="214">
        <f t="shared" si="3"/>
        <v>99.86544655929723</v>
      </c>
      <c r="Y52" s="63"/>
    </row>
    <row r="53" spans="2:25" ht="13.5" customHeight="1">
      <c r="B53" s="67"/>
      <c r="C53" s="49"/>
      <c r="D53" s="49"/>
      <c r="E53" s="294" t="s">
        <v>115</v>
      </c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149"/>
      <c r="U53" s="215">
        <v>1366000</v>
      </c>
      <c r="V53" s="215">
        <v>1364162</v>
      </c>
      <c r="W53" s="215">
        <v>1364162</v>
      </c>
      <c r="X53" s="214">
        <f t="shared" si="3"/>
        <v>99.86544655929723</v>
      </c>
      <c r="Y53" s="63"/>
    </row>
    <row r="54" spans="2:25" ht="13.5" customHeight="1">
      <c r="B54" s="67"/>
      <c r="C54" s="49"/>
      <c r="D54" s="294" t="s">
        <v>51</v>
      </c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149"/>
      <c r="U54" s="70">
        <f>SUM(U55:U55)</f>
        <v>67000</v>
      </c>
      <c r="V54" s="70">
        <f>SUM(V55:V55)</f>
        <v>99751</v>
      </c>
      <c r="W54" s="70">
        <f>SUM(W55:W55)</f>
        <v>99751</v>
      </c>
      <c r="X54" s="214">
        <f t="shared" si="3"/>
        <v>148.8820895522388</v>
      </c>
      <c r="Y54" s="63"/>
    </row>
    <row r="55" spans="2:25" ht="13.5" customHeight="1">
      <c r="B55" s="67"/>
      <c r="C55" s="49"/>
      <c r="D55" s="49"/>
      <c r="E55" s="294" t="s">
        <v>103</v>
      </c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49"/>
      <c r="U55" s="215">
        <v>67000</v>
      </c>
      <c r="V55" s="215">
        <v>99751</v>
      </c>
      <c r="W55" s="215">
        <v>99751</v>
      </c>
      <c r="X55" s="214">
        <f t="shared" si="3"/>
        <v>148.8820895522388</v>
      </c>
      <c r="Y55" s="63"/>
    </row>
    <row r="56" spans="2:25" ht="13.5" customHeight="1">
      <c r="B56" s="67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49"/>
      <c r="U56" s="70"/>
      <c r="V56" s="70"/>
      <c r="W56" s="70"/>
      <c r="X56" s="203"/>
      <c r="Y56" s="52"/>
    </row>
    <row r="57" spans="2:25" s="152" customFormat="1" ht="13.5" customHeight="1">
      <c r="B57" s="153"/>
      <c r="C57" s="301" t="s">
        <v>116</v>
      </c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155"/>
      <c r="U57" s="69">
        <f>SUM(U58,U60,U62)</f>
        <v>221877000</v>
      </c>
      <c r="V57" s="69">
        <f>SUM(V58,V60,V62)</f>
        <v>210036751</v>
      </c>
      <c r="W57" s="69">
        <f>SUM(W58,W60,W62)</f>
        <v>210036751</v>
      </c>
      <c r="X57" s="218">
        <f>W57/U57*100</f>
        <v>94.66359784925882</v>
      </c>
      <c r="Y57" s="62"/>
    </row>
    <row r="58" spans="2:25" ht="13.5" customHeight="1">
      <c r="B58" s="67"/>
      <c r="C58" s="49"/>
      <c r="D58" s="294" t="s">
        <v>117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149"/>
      <c r="U58" s="70">
        <f>SUM(U59)</f>
        <v>221874000</v>
      </c>
      <c r="V58" s="70">
        <f>SUM(V59)</f>
        <v>209708595</v>
      </c>
      <c r="W58" s="70">
        <f>SUM(W59)</f>
        <v>209708595</v>
      </c>
      <c r="X58" s="214">
        <f aca="true" t="shared" si="4" ref="X58:X64">W58/U58*100</f>
        <v>94.51697585115878</v>
      </c>
      <c r="Y58" s="63"/>
    </row>
    <row r="59" spans="2:25" ht="13.5" customHeight="1">
      <c r="B59" s="67"/>
      <c r="C59" s="49"/>
      <c r="D59" s="49"/>
      <c r="E59" s="294" t="s">
        <v>118</v>
      </c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149"/>
      <c r="U59" s="215">
        <v>221874000</v>
      </c>
      <c r="V59" s="215">
        <v>209708595</v>
      </c>
      <c r="W59" s="215">
        <v>209708595</v>
      </c>
      <c r="X59" s="214">
        <f t="shared" si="4"/>
        <v>94.51697585115878</v>
      </c>
      <c r="Y59" s="63"/>
    </row>
    <row r="60" spans="2:25" ht="13.5" customHeight="1">
      <c r="B60" s="67"/>
      <c r="C60" s="49"/>
      <c r="D60" s="294" t="s">
        <v>50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149"/>
      <c r="U60" s="70">
        <f>SUM(U61)</f>
        <v>1000</v>
      </c>
      <c r="V60" s="70">
        <f>SUM(V61)</f>
        <v>285356</v>
      </c>
      <c r="W60" s="70">
        <f>SUM(W61)</f>
        <v>285356</v>
      </c>
      <c r="X60" s="214">
        <f t="shared" si="4"/>
        <v>28535.6</v>
      </c>
      <c r="Y60" s="63"/>
    </row>
    <row r="61" spans="2:25" ht="13.5" customHeight="1">
      <c r="B61" s="67"/>
      <c r="C61" s="49"/>
      <c r="D61" s="49"/>
      <c r="E61" s="294" t="s">
        <v>50</v>
      </c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149"/>
      <c r="U61" s="215">
        <v>1000</v>
      </c>
      <c r="V61" s="215">
        <v>285356</v>
      </c>
      <c r="W61" s="215">
        <v>285356</v>
      </c>
      <c r="X61" s="214">
        <f t="shared" si="4"/>
        <v>28535.6</v>
      </c>
      <c r="Y61" s="63"/>
    </row>
    <row r="62" spans="2:25" ht="13.5" customHeight="1">
      <c r="B62" s="67"/>
      <c r="C62" s="49"/>
      <c r="D62" s="294" t="s">
        <v>51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149"/>
      <c r="U62" s="70">
        <f>SUM(U63:U64)</f>
        <v>2000</v>
      </c>
      <c r="V62" s="70">
        <f>SUM(V63:V64)</f>
        <v>42800</v>
      </c>
      <c r="W62" s="70">
        <f>SUM(W63:W64)</f>
        <v>42800</v>
      </c>
      <c r="X62" s="214">
        <f t="shared" si="4"/>
        <v>2140</v>
      </c>
      <c r="Y62" s="63"/>
    </row>
    <row r="63" spans="2:25" ht="13.5" customHeight="1">
      <c r="B63" s="67"/>
      <c r="C63" s="49"/>
      <c r="D63" s="49"/>
      <c r="E63" s="294" t="s">
        <v>103</v>
      </c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149"/>
      <c r="U63" s="215">
        <v>1000</v>
      </c>
      <c r="V63" s="215">
        <v>0</v>
      </c>
      <c r="W63" s="215">
        <v>0</v>
      </c>
      <c r="X63" s="214">
        <f t="shared" si="4"/>
        <v>0</v>
      </c>
      <c r="Y63" s="63"/>
    </row>
    <row r="64" spans="2:25" ht="13.5" customHeight="1">
      <c r="B64" s="67"/>
      <c r="C64" s="49"/>
      <c r="D64" s="49"/>
      <c r="E64" s="294" t="s">
        <v>56</v>
      </c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149"/>
      <c r="U64" s="215">
        <v>1000</v>
      </c>
      <c r="V64" s="215">
        <v>42800</v>
      </c>
      <c r="W64" s="215">
        <v>42800</v>
      </c>
      <c r="X64" s="214">
        <f t="shared" si="4"/>
        <v>4280</v>
      </c>
      <c r="Y64" s="63"/>
    </row>
    <row r="65" spans="2:25" ht="13.5" customHeight="1">
      <c r="B65" s="6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1"/>
      <c r="U65" s="81"/>
      <c r="V65" s="81"/>
      <c r="W65" s="82"/>
      <c r="X65" s="82"/>
      <c r="Y65" s="63"/>
    </row>
    <row r="66" spans="3:25" ht="10.5" customHeight="1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67"/>
      <c r="U66" s="52"/>
      <c r="V66" s="52"/>
      <c r="W66" s="63"/>
      <c r="X66" s="63"/>
      <c r="Y66" s="63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</sheetData>
  <sheetProtection/>
  <mergeCells count="55">
    <mergeCell ref="E25:S25"/>
    <mergeCell ref="E20:S20"/>
    <mergeCell ref="E21:S21"/>
    <mergeCell ref="E22:S22"/>
    <mergeCell ref="E23:S23"/>
    <mergeCell ref="D17:S17"/>
    <mergeCell ref="E18:S18"/>
    <mergeCell ref="D19:S19"/>
    <mergeCell ref="D24:S24"/>
    <mergeCell ref="E13:S13"/>
    <mergeCell ref="D14:S14"/>
    <mergeCell ref="E15:S15"/>
    <mergeCell ref="E16:S16"/>
    <mergeCell ref="E63:S63"/>
    <mergeCell ref="E64:S64"/>
    <mergeCell ref="D58:S58"/>
    <mergeCell ref="E59:S59"/>
    <mergeCell ref="D60:S60"/>
    <mergeCell ref="E61:S61"/>
    <mergeCell ref="D50:S50"/>
    <mergeCell ref="E51:S51"/>
    <mergeCell ref="D52:S52"/>
    <mergeCell ref="E53:S53"/>
    <mergeCell ref="C57:S57"/>
    <mergeCell ref="D62:S62"/>
    <mergeCell ref="D38:S38"/>
    <mergeCell ref="E39:S39"/>
    <mergeCell ref="D54:S54"/>
    <mergeCell ref="E55:S55"/>
    <mergeCell ref="C43:S43"/>
    <mergeCell ref="D44:S44"/>
    <mergeCell ref="E45:S45"/>
    <mergeCell ref="C47:S47"/>
    <mergeCell ref="D48:S48"/>
    <mergeCell ref="E49:S49"/>
    <mergeCell ref="E40:S40"/>
    <mergeCell ref="E41:S41"/>
    <mergeCell ref="D30:S30"/>
    <mergeCell ref="E31:S31"/>
    <mergeCell ref="D32:S32"/>
    <mergeCell ref="E33:S33"/>
    <mergeCell ref="D34:S34"/>
    <mergeCell ref="E35:S35"/>
    <mergeCell ref="D36:S36"/>
    <mergeCell ref="E37:S37"/>
    <mergeCell ref="D28:S28"/>
    <mergeCell ref="E29:S29"/>
    <mergeCell ref="B3:X3"/>
    <mergeCell ref="B5:T6"/>
    <mergeCell ref="U5:X5"/>
    <mergeCell ref="C27:S27"/>
    <mergeCell ref="C9:S9"/>
    <mergeCell ref="D10:S10"/>
    <mergeCell ref="E11:S11"/>
    <mergeCell ref="D12:S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1">
      <selection activeCell="A1" sqref="A1"/>
    </sheetView>
  </sheetViews>
  <sheetFormatPr defaultColWidth="9.00390625" defaultRowHeight="13.5"/>
  <cols>
    <col min="1" max="1" width="1.25" style="76" customWidth="1"/>
    <col min="2" max="20" width="1.625" style="76" customWidth="1"/>
    <col min="21" max="25" width="13.625" style="76" customWidth="1"/>
    <col min="26" max="26" width="1.625" style="76" customWidth="1"/>
    <col min="27" max="16384" width="9.00390625" style="76" customWidth="1"/>
  </cols>
  <sheetData>
    <row r="1" spans="1:21" s="51" customFormat="1" ht="10.5" customHeight="1">
      <c r="A1" s="128" t="s">
        <v>255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ht="9" customHeight="1"/>
    <row r="3" spans="2:27" s="145" customFormat="1" ht="15" customHeight="1">
      <c r="B3" s="306" t="s">
        <v>359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159"/>
      <c r="AA3" s="159"/>
    </row>
    <row r="4" spans="2:26" ht="9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2:26" ht="18" customHeight="1">
      <c r="B5" s="296" t="s">
        <v>207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209</v>
      </c>
      <c r="V5" s="297"/>
      <c r="W5" s="297"/>
      <c r="X5" s="297"/>
      <c r="Y5" s="300"/>
      <c r="Z5" s="67"/>
    </row>
    <row r="6" spans="2:26" ht="18" customHeight="1"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146" t="s">
        <v>222</v>
      </c>
      <c r="V6" s="147" t="s">
        <v>223</v>
      </c>
      <c r="W6" s="147" t="s">
        <v>224</v>
      </c>
      <c r="X6" s="147" t="s">
        <v>225</v>
      </c>
      <c r="Y6" s="148" t="s">
        <v>226</v>
      </c>
      <c r="Z6" s="49"/>
    </row>
    <row r="7" spans="2:26" ht="12" customHeight="1"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49"/>
      <c r="U7" s="150" t="s">
        <v>231</v>
      </c>
      <c r="V7" s="151" t="s">
        <v>312</v>
      </c>
      <c r="W7" s="151" t="s">
        <v>312</v>
      </c>
      <c r="X7" s="151" t="s">
        <v>312</v>
      </c>
      <c r="Y7" s="151" t="s">
        <v>313</v>
      </c>
      <c r="Z7" s="68"/>
    </row>
    <row r="8" spans="2:26" ht="6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49"/>
      <c r="U8" s="67"/>
      <c r="V8" s="67"/>
      <c r="W8" s="67"/>
      <c r="X8" s="67"/>
      <c r="Y8" s="67"/>
      <c r="Z8" s="67"/>
    </row>
    <row r="9" spans="2:26" s="152" customFormat="1" ht="11.25" customHeight="1">
      <c r="B9" s="153"/>
      <c r="C9" s="301" t="s">
        <v>97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55"/>
      <c r="U9" s="222">
        <f>SUM(U10,U12,U19,U21,U23,U25,U27,U29,U32,U35)</f>
        <v>67092369000</v>
      </c>
      <c r="V9" s="222">
        <f>SUM(V10,V12,V19,V21,V23,V25,V27,V29,V32,V35)</f>
        <v>65276796767</v>
      </c>
      <c r="W9" s="222">
        <f>SUM(W10,W12,W19,W21,W23,W25,W27,W29,W32,W35)</f>
        <v>0</v>
      </c>
      <c r="X9" s="225">
        <f aca="true" t="shared" si="0" ref="X9:X36">U9-V9-W9</f>
        <v>1815572233</v>
      </c>
      <c r="Y9" s="223">
        <f aca="true" t="shared" si="1" ref="Y9:Y36">V9/U9*100</f>
        <v>97.29392141004888</v>
      </c>
      <c r="Z9" s="160"/>
    </row>
    <row r="10" spans="2:26" ht="11.25" customHeight="1">
      <c r="B10" s="67"/>
      <c r="C10" s="49"/>
      <c r="D10" s="294" t="s">
        <v>59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149"/>
      <c r="U10" s="217">
        <f>SUM(U11)</f>
        <v>1156056000</v>
      </c>
      <c r="V10" s="217">
        <f>SUM(V11)</f>
        <v>1064837905</v>
      </c>
      <c r="W10" s="217">
        <f>SUM(W11)</f>
        <v>0</v>
      </c>
      <c r="X10" s="217">
        <f t="shared" si="0"/>
        <v>91218095</v>
      </c>
      <c r="Y10" s="221">
        <f t="shared" si="1"/>
        <v>92.10954356882365</v>
      </c>
      <c r="Z10" s="73"/>
    </row>
    <row r="11" spans="2:26" ht="11.25" customHeight="1">
      <c r="B11" s="67"/>
      <c r="C11" s="49"/>
      <c r="D11" s="49"/>
      <c r="E11" s="294" t="s">
        <v>60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215">
        <v>1156056000</v>
      </c>
      <c r="V11" s="215">
        <v>1064837905</v>
      </c>
      <c r="W11" s="215">
        <v>0</v>
      </c>
      <c r="X11" s="217">
        <f t="shared" si="0"/>
        <v>91218095</v>
      </c>
      <c r="Y11" s="221">
        <f t="shared" si="1"/>
        <v>92.10954356882365</v>
      </c>
      <c r="Z11" s="73"/>
    </row>
    <row r="12" spans="2:26" ht="11.25" customHeight="1">
      <c r="B12" s="67"/>
      <c r="C12" s="49"/>
      <c r="D12" s="294" t="s">
        <v>119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149"/>
      <c r="U12" s="217">
        <f>SUM(U13:U18)</f>
        <v>42682532000</v>
      </c>
      <c r="V12" s="217">
        <f>SUM(V13:V18)</f>
        <v>41887613099</v>
      </c>
      <c r="W12" s="217">
        <f>SUM(W13:W18)</f>
        <v>0</v>
      </c>
      <c r="X12" s="217">
        <f t="shared" si="0"/>
        <v>794918901</v>
      </c>
      <c r="Y12" s="221">
        <f t="shared" si="1"/>
        <v>98.13760134708035</v>
      </c>
      <c r="Z12" s="73"/>
    </row>
    <row r="13" spans="2:26" ht="11.25" customHeight="1">
      <c r="B13" s="67"/>
      <c r="C13" s="49"/>
      <c r="D13" s="49"/>
      <c r="E13" s="294" t="s">
        <v>120</v>
      </c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149"/>
      <c r="U13" s="215">
        <v>38223275000</v>
      </c>
      <c r="V13" s="215">
        <v>37672227298</v>
      </c>
      <c r="W13" s="215">
        <v>0</v>
      </c>
      <c r="X13" s="217">
        <f t="shared" si="0"/>
        <v>551047702</v>
      </c>
      <c r="Y13" s="221">
        <f t="shared" si="1"/>
        <v>98.55834513918549</v>
      </c>
      <c r="Z13" s="67"/>
    </row>
    <row r="14" spans="2:26" ht="11.25" customHeight="1">
      <c r="B14" s="67"/>
      <c r="C14" s="49"/>
      <c r="D14" s="49"/>
      <c r="E14" s="294" t="s">
        <v>121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149"/>
      <c r="U14" s="215">
        <v>3917075000</v>
      </c>
      <c r="V14" s="215">
        <v>3744733968</v>
      </c>
      <c r="W14" s="215">
        <v>0</v>
      </c>
      <c r="X14" s="217">
        <f t="shared" si="0"/>
        <v>172341032</v>
      </c>
      <c r="Y14" s="221">
        <f t="shared" si="1"/>
        <v>95.60026213437322</v>
      </c>
      <c r="Z14" s="67"/>
    </row>
    <row r="15" spans="2:26" ht="11.25" customHeight="1">
      <c r="B15" s="67"/>
      <c r="C15" s="49"/>
      <c r="D15" s="49"/>
      <c r="E15" s="294" t="s">
        <v>122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215">
        <v>700000</v>
      </c>
      <c r="V15" s="215">
        <v>234965</v>
      </c>
      <c r="W15" s="215">
        <v>0</v>
      </c>
      <c r="X15" s="217">
        <f t="shared" si="0"/>
        <v>465035</v>
      </c>
      <c r="Y15" s="221">
        <f t="shared" si="1"/>
        <v>33.56642857142857</v>
      </c>
      <c r="Z15" s="67"/>
    </row>
    <row r="16" spans="2:26" ht="11.25" customHeight="1">
      <c r="B16" s="67"/>
      <c r="C16" s="49"/>
      <c r="D16" s="49"/>
      <c r="E16" s="294" t="s">
        <v>123</v>
      </c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149"/>
      <c r="U16" s="215">
        <v>410150000</v>
      </c>
      <c r="V16" s="215">
        <v>352962560</v>
      </c>
      <c r="W16" s="215">
        <v>0</v>
      </c>
      <c r="X16" s="217">
        <f t="shared" si="0"/>
        <v>57187440</v>
      </c>
      <c r="Y16" s="221">
        <f t="shared" si="1"/>
        <v>86.0569450201146</v>
      </c>
      <c r="Z16" s="67"/>
    </row>
    <row r="17" spans="2:26" ht="11.25" customHeight="1">
      <c r="B17" s="67"/>
      <c r="C17" s="49"/>
      <c r="D17" s="49"/>
      <c r="E17" s="294" t="s">
        <v>124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215">
        <v>92610000</v>
      </c>
      <c r="V17" s="215">
        <v>80430000</v>
      </c>
      <c r="W17" s="215">
        <v>0</v>
      </c>
      <c r="X17" s="217">
        <f t="shared" si="0"/>
        <v>12180000</v>
      </c>
      <c r="Y17" s="221">
        <f t="shared" si="1"/>
        <v>86.84807256235828</v>
      </c>
      <c r="Z17" s="67"/>
    </row>
    <row r="18" spans="2:26" ht="11.25" customHeight="1">
      <c r="B18" s="67"/>
      <c r="C18" s="49"/>
      <c r="D18" s="49"/>
      <c r="E18" s="294" t="s">
        <v>125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149"/>
      <c r="U18" s="215">
        <v>38722000</v>
      </c>
      <c r="V18" s="215">
        <v>37024308</v>
      </c>
      <c r="W18" s="215">
        <v>0</v>
      </c>
      <c r="X18" s="217">
        <f t="shared" si="0"/>
        <v>1697692</v>
      </c>
      <c r="Y18" s="221">
        <f t="shared" si="1"/>
        <v>95.61569133825732</v>
      </c>
      <c r="Z18" s="67"/>
    </row>
    <row r="19" spans="2:26" ht="11.25" customHeight="1">
      <c r="B19" s="67"/>
      <c r="C19" s="49"/>
      <c r="D19" s="294" t="s">
        <v>360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149"/>
      <c r="U19" s="217">
        <f>SUM(U20)</f>
        <v>8111123000</v>
      </c>
      <c r="V19" s="217">
        <f>SUM(V20)</f>
        <v>8111121950</v>
      </c>
      <c r="W19" s="215">
        <v>0</v>
      </c>
      <c r="X19" s="217">
        <f t="shared" si="0"/>
        <v>1050</v>
      </c>
      <c r="Y19" s="221">
        <f t="shared" si="1"/>
        <v>99.9999870548135</v>
      </c>
      <c r="Z19" s="67"/>
    </row>
    <row r="20" spans="2:26" ht="11.25" customHeight="1">
      <c r="B20" s="67"/>
      <c r="C20" s="49"/>
      <c r="D20" s="49"/>
      <c r="E20" s="294" t="s">
        <v>360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149"/>
      <c r="U20" s="215">
        <v>8111123000</v>
      </c>
      <c r="V20" s="215">
        <v>8111121950</v>
      </c>
      <c r="W20" s="215">
        <v>0</v>
      </c>
      <c r="X20" s="217">
        <f t="shared" si="0"/>
        <v>1050</v>
      </c>
      <c r="Y20" s="221">
        <f t="shared" si="1"/>
        <v>99.9999870548135</v>
      </c>
      <c r="Z20" s="67"/>
    </row>
    <row r="21" spans="2:26" ht="11.25" customHeight="1">
      <c r="B21" s="67"/>
      <c r="C21" s="49"/>
      <c r="D21" s="294" t="s">
        <v>361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217">
        <f>SUM(U22)</f>
        <v>12467000</v>
      </c>
      <c r="V21" s="217">
        <f>SUM(V22)</f>
        <v>10921656</v>
      </c>
      <c r="W21" s="217">
        <f>SUM(W22)</f>
        <v>0</v>
      </c>
      <c r="X21" s="217">
        <f t="shared" si="0"/>
        <v>1545344</v>
      </c>
      <c r="Y21" s="221">
        <f t="shared" si="1"/>
        <v>87.60452394321008</v>
      </c>
      <c r="Z21" s="67"/>
    </row>
    <row r="22" spans="2:26" ht="11.25" customHeight="1">
      <c r="B22" s="67"/>
      <c r="C22" s="49"/>
      <c r="D22" s="49"/>
      <c r="E22" s="294" t="s">
        <v>361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215">
        <v>12467000</v>
      </c>
      <c r="V22" s="215">
        <v>10921656</v>
      </c>
      <c r="W22" s="215">
        <v>0</v>
      </c>
      <c r="X22" s="217">
        <f t="shared" si="0"/>
        <v>1545344</v>
      </c>
      <c r="Y22" s="221">
        <f t="shared" si="1"/>
        <v>87.60452394321008</v>
      </c>
      <c r="Z22" s="67"/>
    </row>
    <row r="23" spans="2:26" ht="11.25" customHeight="1">
      <c r="B23" s="67"/>
      <c r="C23" s="49"/>
      <c r="D23" s="294" t="s">
        <v>126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149"/>
      <c r="U23" s="217">
        <f>SUM(U24)</f>
        <v>1754327000</v>
      </c>
      <c r="V23" s="217">
        <f>SUM(V24)</f>
        <v>1754326063</v>
      </c>
      <c r="W23" s="217">
        <f>SUM(W24)</f>
        <v>0</v>
      </c>
      <c r="X23" s="217">
        <f t="shared" si="0"/>
        <v>937</v>
      </c>
      <c r="Y23" s="221">
        <f t="shared" si="1"/>
        <v>99.99994658920485</v>
      </c>
      <c r="Z23" s="67"/>
    </row>
    <row r="24" spans="2:26" ht="11.25" customHeight="1">
      <c r="B24" s="67"/>
      <c r="C24" s="49"/>
      <c r="D24" s="49"/>
      <c r="E24" s="294" t="s">
        <v>126</v>
      </c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149"/>
      <c r="U24" s="215">
        <v>1754327000</v>
      </c>
      <c r="V24" s="215">
        <v>1754326063</v>
      </c>
      <c r="W24" s="215">
        <v>0</v>
      </c>
      <c r="X24" s="217">
        <f t="shared" si="0"/>
        <v>937</v>
      </c>
      <c r="Y24" s="221">
        <f t="shared" si="1"/>
        <v>99.99994658920485</v>
      </c>
      <c r="Z24" s="67"/>
    </row>
    <row r="25" spans="2:26" ht="11.25" customHeight="1">
      <c r="B25" s="67"/>
      <c r="C25" s="49"/>
      <c r="D25" s="294" t="s">
        <v>127</v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149"/>
      <c r="U25" s="217">
        <f>SUM(U26)</f>
        <v>3297970000</v>
      </c>
      <c r="V25" s="217">
        <f>SUM(V26)</f>
        <v>3297969867</v>
      </c>
      <c r="W25" s="217">
        <f>SUM(W26)</f>
        <v>0</v>
      </c>
      <c r="X25" s="217">
        <f t="shared" si="0"/>
        <v>133</v>
      </c>
      <c r="Y25" s="221">
        <f t="shared" si="1"/>
        <v>99.9999959672162</v>
      </c>
      <c r="Z25" s="67"/>
    </row>
    <row r="26" spans="2:26" ht="11.25" customHeight="1">
      <c r="B26" s="67"/>
      <c r="C26" s="49"/>
      <c r="D26" s="49"/>
      <c r="E26" s="294" t="s">
        <v>128</v>
      </c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149"/>
      <c r="U26" s="215">
        <v>3297970000</v>
      </c>
      <c r="V26" s="215">
        <v>3297969867</v>
      </c>
      <c r="W26" s="215">
        <v>0</v>
      </c>
      <c r="X26" s="217">
        <f t="shared" si="0"/>
        <v>133</v>
      </c>
      <c r="Y26" s="221">
        <f t="shared" si="1"/>
        <v>99.9999959672162</v>
      </c>
      <c r="Z26" s="67"/>
    </row>
    <row r="27" spans="2:26" ht="11.25" customHeight="1">
      <c r="B27" s="67"/>
      <c r="C27" s="49"/>
      <c r="D27" s="294" t="s">
        <v>129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149"/>
      <c r="U27" s="217">
        <f>SUM(U28)</f>
        <v>8463481000</v>
      </c>
      <c r="V27" s="217">
        <f>SUM(V28)</f>
        <v>8229663410</v>
      </c>
      <c r="W27" s="217">
        <f>SUM(W28)</f>
        <v>0</v>
      </c>
      <c r="X27" s="217">
        <f t="shared" si="0"/>
        <v>233817590</v>
      </c>
      <c r="Y27" s="221">
        <f t="shared" si="1"/>
        <v>97.23733544152815</v>
      </c>
      <c r="Z27" s="67"/>
    </row>
    <row r="28" spans="2:26" ht="11.25" customHeight="1">
      <c r="B28" s="67"/>
      <c r="C28" s="49"/>
      <c r="D28" s="49"/>
      <c r="E28" s="294" t="s">
        <v>130</v>
      </c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49"/>
      <c r="U28" s="215">
        <v>8463481000</v>
      </c>
      <c r="V28" s="215">
        <v>8229663410</v>
      </c>
      <c r="W28" s="215">
        <v>0</v>
      </c>
      <c r="X28" s="217">
        <f t="shared" si="0"/>
        <v>233817590</v>
      </c>
      <c r="Y28" s="221">
        <f t="shared" si="1"/>
        <v>97.23733544152815</v>
      </c>
      <c r="Z28" s="73"/>
    </row>
    <row r="29" spans="2:26" ht="11.25" customHeight="1">
      <c r="B29" s="67"/>
      <c r="C29" s="49"/>
      <c r="D29" s="294" t="s">
        <v>131</v>
      </c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149"/>
      <c r="U29" s="217">
        <f>SUM(U30:U31)</f>
        <v>407978000</v>
      </c>
      <c r="V29" s="217">
        <f>SUM(V30:V31)</f>
        <v>346666616</v>
      </c>
      <c r="W29" s="217">
        <f>SUM(W31)</f>
        <v>0</v>
      </c>
      <c r="X29" s="217">
        <f t="shared" si="0"/>
        <v>61311384</v>
      </c>
      <c r="Y29" s="221">
        <f t="shared" si="1"/>
        <v>84.97188966071701</v>
      </c>
      <c r="Z29" s="73"/>
    </row>
    <row r="30" spans="2:26" ht="11.25" customHeight="1">
      <c r="B30" s="67"/>
      <c r="C30" s="49"/>
      <c r="D30" s="49"/>
      <c r="E30" s="294" t="s">
        <v>362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149"/>
      <c r="U30" s="217">
        <v>393702000</v>
      </c>
      <c r="V30" s="217">
        <v>334487750</v>
      </c>
      <c r="W30" s="217">
        <v>0</v>
      </c>
      <c r="X30" s="217">
        <f t="shared" si="0"/>
        <v>59214250</v>
      </c>
      <c r="Y30" s="221">
        <f t="shared" si="1"/>
        <v>84.95962682434937</v>
      </c>
      <c r="Z30" s="73"/>
    </row>
    <row r="31" spans="2:26" ht="11.25" customHeight="1">
      <c r="B31" s="67"/>
      <c r="C31" s="49"/>
      <c r="D31" s="49"/>
      <c r="E31" s="294" t="s">
        <v>131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149"/>
      <c r="U31" s="215">
        <v>14276000</v>
      </c>
      <c r="V31" s="215">
        <v>12178866</v>
      </c>
      <c r="W31" s="215">
        <v>0</v>
      </c>
      <c r="X31" s="217">
        <f t="shared" si="0"/>
        <v>2097134</v>
      </c>
      <c r="Y31" s="221">
        <f t="shared" si="1"/>
        <v>85.31007284953769</v>
      </c>
      <c r="Z31" s="73"/>
    </row>
    <row r="32" spans="2:26" ht="11.25" customHeight="1">
      <c r="B32" s="67"/>
      <c r="C32" s="49"/>
      <c r="D32" s="294" t="s">
        <v>92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49"/>
      <c r="U32" s="217">
        <f>SUM(U33:U34)</f>
        <v>609979000</v>
      </c>
      <c r="V32" s="217">
        <f>SUM(V33:V34)</f>
        <v>573676201</v>
      </c>
      <c r="W32" s="217">
        <f>SUM(W33:W34)</f>
        <v>0</v>
      </c>
      <c r="X32" s="217">
        <f t="shared" si="0"/>
        <v>36302799</v>
      </c>
      <c r="Y32" s="221">
        <f t="shared" si="1"/>
        <v>94.04851658827599</v>
      </c>
      <c r="Z32" s="73"/>
    </row>
    <row r="33" spans="2:26" ht="11.25" customHeight="1">
      <c r="B33" s="67"/>
      <c r="C33" s="49"/>
      <c r="D33" s="49"/>
      <c r="E33" s="294" t="s">
        <v>132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49"/>
      <c r="U33" s="215">
        <v>609978000</v>
      </c>
      <c r="V33" s="215">
        <v>573676201</v>
      </c>
      <c r="W33" s="215">
        <v>0</v>
      </c>
      <c r="X33" s="217">
        <f t="shared" si="0"/>
        <v>36301799</v>
      </c>
      <c r="Y33" s="221">
        <f t="shared" si="1"/>
        <v>94.04867077173276</v>
      </c>
      <c r="Z33" s="73"/>
    </row>
    <row r="34" spans="2:26" ht="11.25" customHeight="1">
      <c r="B34" s="67"/>
      <c r="C34" s="49"/>
      <c r="D34" s="49"/>
      <c r="E34" s="294" t="s">
        <v>91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149"/>
      <c r="U34" s="215">
        <v>1000</v>
      </c>
      <c r="V34" s="215">
        <v>0</v>
      </c>
      <c r="W34" s="215">
        <v>0</v>
      </c>
      <c r="X34" s="217">
        <f t="shared" si="0"/>
        <v>1000</v>
      </c>
      <c r="Y34" s="221">
        <f t="shared" si="1"/>
        <v>0</v>
      </c>
      <c r="Z34" s="73"/>
    </row>
    <row r="35" spans="2:26" ht="11.25" customHeight="1">
      <c r="B35" s="67"/>
      <c r="C35" s="49"/>
      <c r="D35" s="294" t="s">
        <v>96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149"/>
      <c r="U35" s="217">
        <f>SUM(U36)</f>
        <v>596456000</v>
      </c>
      <c r="V35" s="217">
        <f>SUM(V36)</f>
        <v>0</v>
      </c>
      <c r="W35" s="217">
        <f>SUM(W36)</f>
        <v>0</v>
      </c>
      <c r="X35" s="217">
        <f t="shared" si="0"/>
        <v>596456000</v>
      </c>
      <c r="Y35" s="221">
        <f t="shared" si="1"/>
        <v>0</v>
      </c>
      <c r="Z35" s="73"/>
    </row>
    <row r="36" spans="2:26" ht="11.25" customHeight="1">
      <c r="B36" s="67"/>
      <c r="C36" s="49"/>
      <c r="D36" s="49"/>
      <c r="E36" s="294" t="s">
        <v>96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49"/>
      <c r="U36" s="215">
        <v>596456000</v>
      </c>
      <c r="V36" s="215">
        <v>0</v>
      </c>
      <c r="W36" s="215">
        <v>0</v>
      </c>
      <c r="X36" s="217">
        <f t="shared" si="0"/>
        <v>596456000</v>
      </c>
      <c r="Y36" s="221">
        <f t="shared" si="1"/>
        <v>0</v>
      </c>
      <c r="Z36" s="73"/>
    </row>
    <row r="37" spans="2:26" ht="11.25" customHeight="1">
      <c r="B37" s="67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49"/>
      <c r="U37" s="217"/>
      <c r="V37" s="217"/>
      <c r="W37" s="217"/>
      <c r="X37" s="217"/>
      <c r="Y37" s="220"/>
      <c r="Z37" s="68"/>
    </row>
    <row r="38" spans="2:26" s="152" customFormat="1" ht="11.25" customHeight="1">
      <c r="B38" s="153"/>
      <c r="C38" s="301" t="s">
        <v>104</v>
      </c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155"/>
      <c r="U38" s="222">
        <f>SUM(U39,U50)</f>
        <v>32504767000</v>
      </c>
      <c r="V38" s="222">
        <f>SUM(V39,V50)</f>
        <v>31461264509</v>
      </c>
      <c r="W38" s="222">
        <v>0</v>
      </c>
      <c r="X38" s="222">
        <f>SUM(X39,X50)</f>
        <v>1043502491</v>
      </c>
      <c r="Y38" s="223">
        <f aca="true" t="shared" si="2" ref="Y38:Y45">V38/U38*100</f>
        <v>96.78969398242417</v>
      </c>
      <c r="Z38" s="160"/>
    </row>
    <row r="39" spans="2:26" s="152" customFormat="1" ht="11.25" customHeight="1">
      <c r="B39" s="153"/>
      <c r="C39" s="301" t="s">
        <v>268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155"/>
      <c r="U39" s="222">
        <f>SUM(U40,U42,U44,U46,U48)</f>
        <v>32369931000</v>
      </c>
      <c r="V39" s="222">
        <f>SUM(V40,V42,V44,V46,V48)</f>
        <v>31340329963</v>
      </c>
      <c r="W39" s="222">
        <v>0</v>
      </c>
      <c r="X39" s="222">
        <f>SUM(X40,X42,X44,X46,X48)</f>
        <v>1029601037</v>
      </c>
      <c r="Y39" s="223">
        <f t="shared" si="2"/>
        <v>96.81926712478936</v>
      </c>
      <c r="Z39" s="160"/>
    </row>
    <row r="40" spans="2:26" ht="11.25" customHeight="1">
      <c r="B40" s="67"/>
      <c r="C40" s="49"/>
      <c r="D40" s="294" t="s">
        <v>119</v>
      </c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149"/>
      <c r="U40" s="217">
        <f>SUM(U41)</f>
        <v>30103579000</v>
      </c>
      <c r="V40" s="217">
        <f>SUM(V41)</f>
        <v>29277623755</v>
      </c>
      <c r="W40" s="217">
        <v>0</v>
      </c>
      <c r="X40" s="217">
        <f aca="true" t="shared" si="3" ref="X40:X48">U40-V40-W40</f>
        <v>825955245</v>
      </c>
      <c r="Y40" s="221">
        <f t="shared" si="2"/>
        <v>97.25628887847522</v>
      </c>
      <c r="Z40" s="73"/>
    </row>
    <row r="41" spans="2:26" ht="11.25" customHeight="1">
      <c r="B41" s="67"/>
      <c r="C41" s="49"/>
      <c r="D41" s="49"/>
      <c r="E41" s="294" t="s">
        <v>119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149"/>
      <c r="U41" s="215">
        <v>30103579000</v>
      </c>
      <c r="V41" s="215">
        <v>29277623755</v>
      </c>
      <c r="W41" s="215">
        <v>0</v>
      </c>
      <c r="X41" s="217">
        <f t="shared" si="3"/>
        <v>825955245</v>
      </c>
      <c r="Y41" s="221">
        <f t="shared" si="2"/>
        <v>97.25628887847522</v>
      </c>
      <c r="Z41" s="73"/>
    </row>
    <row r="42" spans="2:26" ht="11.25" customHeight="1">
      <c r="B42" s="67"/>
      <c r="C42" s="49"/>
      <c r="D42" s="294" t="s">
        <v>133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149"/>
      <c r="U42" s="217">
        <f>SUM(U43)</f>
        <v>9155000</v>
      </c>
      <c r="V42" s="217">
        <f>SUM(V43)</f>
        <v>9154849</v>
      </c>
      <c r="W42" s="217">
        <v>0</v>
      </c>
      <c r="X42" s="217">
        <f t="shared" si="3"/>
        <v>151</v>
      </c>
      <c r="Y42" s="221">
        <f t="shared" si="2"/>
        <v>99.9983506280721</v>
      </c>
      <c r="Z42" s="73"/>
    </row>
    <row r="43" spans="2:26" ht="11.25" customHeight="1">
      <c r="B43" s="67"/>
      <c r="C43" s="49"/>
      <c r="D43" s="49"/>
      <c r="E43" s="294" t="s">
        <v>133</v>
      </c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149"/>
      <c r="U43" s="215">
        <v>9155000</v>
      </c>
      <c r="V43" s="215">
        <v>9154849</v>
      </c>
      <c r="W43" s="215">
        <v>0</v>
      </c>
      <c r="X43" s="217">
        <f t="shared" si="3"/>
        <v>151</v>
      </c>
      <c r="Y43" s="221">
        <f t="shared" si="2"/>
        <v>99.9983506280721</v>
      </c>
      <c r="Z43" s="73"/>
    </row>
    <row r="44" spans="2:26" ht="11.25" customHeight="1">
      <c r="B44" s="67"/>
      <c r="C44" s="49"/>
      <c r="D44" s="294" t="s">
        <v>272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149"/>
      <c r="U44" s="217">
        <f>SUM(U45)</f>
        <v>1310005000</v>
      </c>
      <c r="V44" s="217">
        <f>SUM(V45)</f>
        <v>1110049927</v>
      </c>
      <c r="W44" s="217">
        <v>0</v>
      </c>
      <c r="X44" s="217">
        <f t="shared" si="3"/>
        <v>199955073</v>
      </c>
      <c r="Y44" s="221">
        <f t="shared" si="2"/>
        <v>84.73631222781593</v>
      </c>
      <c r="Z44" s="73"/>
    </row>
    <row r="45" spans="2:26" ht="11.25" customHeight="1">
      <c r="B45" s="67"/>
      <c r="C45" s="49"/>
      <c r="D45" s="49"/>
      <c r="E45" s="294" t="s">
        <v>272</v>
      </c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49"/>
      <c r="U45" s="215">
        <v>1310005000</v>
      </c>
      <c r="V45" s="215">
        <v>1110049927</v>
      </c>
      <c r="W45" s="215">
        <v>0</v>
      </c>
      <c r="X45" s="217">
        <f t="shared" si="3"/>
        <v>199955073</v>
      </c>
      <c r="Y45" s="221">
        <f t="shared" si="2"/>
        <v>84.73631222781593</v>
      </c>
      <c r="Z45" s="73"/>
    </row>
    <row r="46" spans="2:26" ht="11.25" customHeight="1">
      <c r="B46" s="67"/>
      <c r="C46" s="49"/>
      <c r="D46" s="294" t="s">
        <v>134</v>
      </c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149"/>
      <c r="U46" s="217">
        <f>SUM(U47)</f>
        <v>569173000</v>
      </c>
      <c r="V46" s="217">
        <f>SUM(V47)</f>
        <v>569173000</v>
      </c>
      <c r="W46" s="217">
        <v>0</v>
      </c>
      <c r="X46" s="217">
        <f t="shared" si="3"/>
        <v>0</v>
      </c>
      <c r="Y46" s="221">
        <f aca="true" t="shared" si="4" ref="Y46:Y52">V46/U46*100</f>
        <v>100</v>
      </c>
      <c r="Z46" s="73"/>
    </row>
    <row r="47" spans="2:26" ht="11.25" customHeight="1">
      <c r="B47" s="67"/>
      <c r="C47" s="49"/>
      <c r="D47" s="49"/>
      <c r="E47" s="294" t="s">
        <v>134</v>
      </c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149"/>
      <c r="U47" s="215">
        <v>569173000</v>
      </c>
      <c r="V47" s="215">
        <v>569173000</v>
      </c>
      <c r="W47" s="215">
        <v>0</v>
      </c>
      <c r="X47" s="217">
        <f t="shared" si="3"/>
        <v>0</v>
      </c>
      <c r="Y47" s="221">
        <f t="shared" si="4"/>
        <v>100</v>
      </c>
      <c r="Z47" s="73"/>
    </row>
    <row r="48" spans="2:26" ht="11.25" customHeight="1">
      <c r="B48" s="67"/>
      <c r="C48" s="49"/>
      <c r="D48" s="294" t="s">
        <v>135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149"/>
      <c r="U48" s="217">
        <f>SUM(U49:U49)</f>
        <v>378019000</v>
      </c>
      <c r="V48" s="217">
        <f>SUM(V49:V49)</f>
        <v>374328432</v>
      </c>
      <c r="W48" s="217">
        <v>0</v>
      </c>
      <c r="X48" s="217">
        <f t="shared" si="3"/>
        <v>3690568</v>
      </c>
      <c r="Y48" s="221">
        <f t="shared" si="4"/>
        <v>99.02370833212088</v>
      </c>
      <c r="Z48" s="73"/>
    </row>
    <row r="49" spans="2:26" ht="11.25" customHeight="1">
      <c r="B49" s="67"/>
      <c r="C49" s="49"/>
      <c r="D49" s="49"/>
      <c r="E49" s="294" t="s">
        <v>136</v>
      </c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149"/>
      <c r="U49" s="215">
        <v>378019000</v>
      </c>
      <c r="V49" s="215">
        <v>374328432</v>
      </c>
      <c r="W49" s="215">
        <v>0</v>
      </c>
      <c r="X49" s="217">
        <f>U49-V49-W49</f>
        <v>3690568</v>
      </c>
      <c r="Y49" s="221">
        <f t="shared" si="4"/>
        <v>99.02370833212088</v>
      </c>
      <c r="Z49" s="73"/>
    </row>
    <row r="50" spans="2:26" ht="11.25" customHeight="1">
      <c r="B50" s="67"/>
      <c r="C50" s="301" t="s">
        <v>269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149"/>
      <c r="U50" s="226">
        <f>SUM(U51)</f>
        <v>134836000</v>
      </c>
      <c r="V50" s="226">
        <f>SUM(V51)</f>
        <v>120934546</v>
      </c>
      <c r="W50" s="215">
        <f>SUM(W51)</f>
        <v>0</v>
      </c>
      <c r="X50" s="222">
        <f>SUM(X51)</f>
        <v>13901454</v>
      </c>
      <c r="Y50" s="223">
        <f t="shared" si="4"/>
        <v>89.69010204989766</v>
      </c>
      <c r="Z50" s="73"/>
    </row>
    <row r="51" spans="2:26" ht="11.25" customHeight="1">
      <c r="B51" s="67"/>
      <c r="C51" s="154"/>
      <c r="D51" s="294" t="s">
        <v>273</v>
      </c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149"/>
      <c r="U51" s="215">
        <f>SUM(U52)</f>
        <v>134836000</v>
      </c>
      <c r="V51" s="215">
        <f>SUM(V52)</f>
        <v>120934546</v>
      </c>
      <c r="W51" s="215">
        <f>SUM(W52)</f>
        <v>0</v>
      </c>
      <c r="X51" s="217">
        <f>U51-V51-W51</f>
        <v>13901454</v>
      </c>
      <c r="Y51" s="221">
        <f t="shared" si="4"/>
        <v>89.69010204989766</v>
      </c>
      <c r="Z51" s="73"/>
    </row>
    <row r="52" spans="2:26" ht="11.25" customHeight="1">
      <c r="B52" s="67"/>
      <c r="C52" s="49"/>
      <c r="D52" s="49"/>
      <c r="E52" s="294" t="s">
        <v>273</v>
      </c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49"/>
      <c r="U52" s="217">
        <v>134836000</v>
      </c>
      <c r="V52" s="217">
        <v>120934546</v>
      </c>
      <c r="W52" s="217">
        <v>0</v>
      </c>
      <c r="X52" s="217">
        <f>U52-V52-W52</f>
        <v>13901454</v>
      </c>
      <c r="Y52" s="221">
        <f t="shared" si="4"/>
        <v>89.69010204989766</v>
      </c>
      <c r="Z52" s="73"/>
    </row>
    <row r="53" spans="2:26" ht="11.25" customHeight="1">
      <c r="B53" s="67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149"/>
      <c r="U53" s="217"/>
      <c r="V53" s="217"/>
      <c r="W53" s="217"/>
      <c r="X53" s="217"/>
      <c r="Y53" s="221"/>
      <c r="Z53" s="73"/>
    </row>
    <row r="54" spans="2:26" ht="11.25" customHeight="1">
      <c r="B54" s="67"/>
      <c r="C54" s="301" t="s">
        <v>343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155"/>
      <c r="U54" s="222">
        <f>SUM(U55,U57,U59,U61,U63)</f>
        <v>10089887000</v>
      </c>
      <c r="V54" s="222">
        <f>SUM(V55,V57,V59,V61,V63)</f>
        <v>9482752931</v>
      </c>
      <c r="W54" s="222">
        <f>SUM(W55,W57,W59,W61,W63)</f>
        <v>0</v>
      </c>
      <c r="X54" s="222">
        <f>U54-V54-W54</f>
        <v>607134069</v>
      </c>
      <c r="Y54" s="223">
        <f aca="true" t="shared" si="5" ref="Y54:Y64">V54/U54*100</f>
        <v>93.98274659567545</v>
      </c>
      <c r="Z54" s="73"/>
    </row>
    <row r="55" spans="2:26" ht="11.25" customHeight="1">
      <c r="B55" s="67"/>
      <c r="C55" s="49"/>
      <c r="D55" s="294" t="s">
        <v>363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49"/>
      <c r="U55" s="217">
        <f>SUM(U56)</f>
        <v>117780000</v>
      </c>
      <c r="V55" s="217">
        <f>SUM(V56)</f>
        <v>107069236</v>
      </c>
      <c r="W55" s="217">
        <f>SUM(W56)</f>
        <v>0</v>
      </c>
      <c r="X55" s="217">
        <f>U55-V55-W55</f>
        <v>10710764</v>
      </c>
      <c r="Y55" s="221">
        <f t="shared" si="5"/>
        <v>90.90612667685517</v>
      </c>
      <c r="Z55" s="73"/>
    </row>
    <row r="56" spans="2:26" ht="11.25" customHeight="1">
      <c r="B56" s="67"/>
      <c r="C56" s="49"/>
      <c r="D56" s="49"/>
      <c r="E56" s="294" t="s">
        <v>364</v>
      </c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149"/>
      <c r="U56" s="217">
        <v>117780000</v>
      </c>
      <c r="V56" s="217">
        <v>107069236</v>
      </c>
      <c r="W56" s="217">
        <v>0</v>
      </c>
      <c r="X56" s="217">
        <f aca="true" t="shared" si="6" ref="X56:X64">U56-V56-W56</f>
        <v>10710764</v>
      </c>
      <c r="Y56" s="221">
        <f t="shared" si="5"/>
        <v>90.90612667685517</v>
      </c>
      <c r="Z56" s="73"/>
    </row>
    <row r="57" spans="2:26" ht="11.25" customHeight="1">
      <c r="B57" s="67"/>
      <c r="C57" s="49"/>
      <c r="D57" s="294" t="s">
        <v>365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149"/>
      <c r="U57" s="217">
        <f>SUM(U58)</f>
        <v>9430896000</v>
      </c>
      <c r="V57" s="217">
        <f>SUM(V58)</f>
        <v>9080401272</v>
      </c>
      <c r="W57" s="217">
        <f>SUM(W58)</f>
        <v>0</v>
      </c>
      <c r="X57" s="217">
        <f t="shared" si="6"/>
        <v>350494728</v>
      </c>
      <c r="Y57" s="221">
        <f t="shared" si="5"/>
        <v>96.28354794708795</v>
      </c>
      <c r="Z57" s="73"/>
    </row>
    <row r="58" spans="2:26" ht="11.25" customHeight="1">
      <c r="B58" s="67"/>
      <c r="C58" s="49"/>
      <c r="D58" s="49"/>
      <c r="E58" s="294" t="s">
        <v>365</v>
      </c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149"/>
      <c r="U58" s="217">
        <v>9430896000</v>
      </c>
      <c r="V58" s="217">
        <v>9080401272</v>
      </c>
      <c r="W58" s="217">
        <v>0</v>
      </c>
      <c r="X58" s="217">
        <f t="shared" si="6"/>
        <v>350494728</v>
      </c>
      <c r="Y58" s="221">
        <f t="shared" si="5"/>
        <v>96.28354794708795</v>
      </c>
      <c r="Z58" s="73"/>
    </row>
    <row r="59" spans="2:26" ht="11.25" customHeight="1">
      <c r="B59" s="67"/>
      <c r="C59" s="49"/>
      <c r="D59" s="294" t="s">
        <v>389</v>
      </c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149"/>
      <c r="U59" s="217">
        <f>SUM(U60)</f>
        <v>353610000</v>
      </c>
      <c r="V59" s="217">
        <f>SUM(V60)</f>
        <v>135402423</v>
      </c>
      <c r="W59" s="217">
        <f>SUM(W60)</f>
        <v>0</v>
      </c>
      <c r="X59" s="217">
        <f t="shared" si="6"/>
        <v>218207577</v>
      </c>
      <c r="Y59" s="221">
        <f t="shared" si="5"/>
        <v>38.291457537965556</v>
      </c>
      <c r="Z59" s="73"/>
    </row>
    <row r="60" spans="2:26" ht="11.25" customHeight="1">
      <c r="B60" s="67"/>
      <c r="C60" s="49"/>
      <c r="D60" s="49"/>
      <c r="E60" s="294" t="s">
        <v>389</v>
      </c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149"/>
      <c r="U60" s="217">
        <v>353610000</v>
      </c>
      <c r="V60" s="217">
        <v>135402423</v>
      </c>
      <c r="W60" s="217">
        <v>0</v>
      </c>
      <c r="X60" s="217">
        <f t="shared" si="6"/>
        <v>218207577</v>
      </c>
      <c r="Y60" s="221">
        <f t="shared" si="5"/>
        <v>38.291457537965556</v>
      </c>
      <c r="Z60" s="73"/>
    </row>
    <row r="61" spans="2:26" ht="11.25" customHeight="1">
      <c r="B61" s="67"/>
      <c r="C61" s="49"/>
      <c r="D61" s="294" t="s">
        <v>366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149"/>
      <c r="U61" s="217">
        <f>SUM(U62)</f>
        <v>1000</v>
      </c>
      <c r="V61" s="217">
        <f>SUM(V62)</f>
        <v>0</v>
      </c>
      <c r="W61" s="217">
        <f>SUM(W62)</f>
        <v>0</v>
      </c>
      <c r="X61" s="217">
        <f t="shared" si="6"/>
        <v>1000</v>
      </c>
      <c r="Y61" s="221">
        <f t="shared" si="5"/>
        <v>0</v>
      </c>
      <c r="Z61" s="73"/>
    </row>
    <row r="62" spans="2:26" ht="11.25" customHeight="1">
      <c r="B62" s="67"/>
      <c r="C62" s="49"/>
      <c r="D62" s="49"/>
      <c r="E62" s="294" t="s">
        <v>367</v>
      </c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149"/>
      <c r="U62" s="217">
        <v>1000</v>
      </c>
      <c r="V62" s="217">
        <v>0</v>
      </c>
      <c r="W62" s="217">
        <v>0</v>
      </c>
      <c r="X62" s="217">
        <f t="shared" si="6"/>
        <v>1000</v>
      </c>
      <c r="Y62" s="221">
        <f t="shared" si="5"/>
        <v>0</v>
      </c>
      <c r="Z62" s="73"/>
    </row>
    <row r="63" spans="2:26" ht="11.25" customHeight="1">
      <c r="B63" s="67"/>
      <c r="C63" s="49"/>
      <c r="D63" s="294" t="s">
        <v>368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149"/>
      <c r="U63" s="217">
        <f>SUM(U64)</f>
        <v>187600000</v>
      </c>
      <c r="V63" s="217">
        <f>SUM(V64)</f>
        <v>159880000</v>
      </c>
      <c r="W63" s="217">
        <f>SUM(W64)</f>
        <v>0</v>
      </c>
      <c r="X63" s="217">
        <f t="shared" si="6"/>
        <v>27720000</v>
      </c>
      <c r="Y63" s="221">
        <f t="shared" si="5"/>
        <v>85.22388059701493</v>
      </c>
      <c r="Z63" s="73"/>
    </row>
    <row r="64" spans="2:26" ht="11.25" customHeight="1">
      <c r="B64" s="67"/>
      <c r="C64" s="49"/>
      <c r="D64" s="49"/>
      <c r="E64" s="294" t="s">
        <v>368</v>
      </c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149"/>
      <c r="U64" s="217">
        <v>187600000</v>
      </c>
      <c r="V64" s="217">
        <v>159880000</v>
      </c>
      <c r="W64" s="217">
        <f>SUM(W65)</f>
        <v>0</v>
      </c>
      <c r="X64" s="217">
        <f t="shared" si="6"/>
        <v>27720000</v>
      </c>
      <c r="Y64" s="221">
        <f t="shared" si="5"/>
        <v>85.22388059701493</v>
      </c>
      <c r="Z64" s="73"/>
    </row>
    <row r="65" spans="2:26" ht="11.25" customHeight="1">
      <c r="B65" s="67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149"/>
      <c r="U65" s="217"/>
      <c r="V65" s="217"/>
      <c r="W65" s="217"/>
      <c r="X65" s="217"/>
      <c r="Y65" s="220"/>
      <c r="Z65" s="73"/>
    </row>
    <row r="66" spans="2:26" ht="11.25" customHeight="1">
      <c r="B66" s="67"/>
      <c r="C66" s="301" t="s">
        <v>111</v>
      </c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149"/>
      <c r="U66" s="222">
        <f>SUM(U67,U69)</f>
        <v>4392961000</v>
      </c>
      <c r="V66" s="222">
        <f>SUM(V67,V69)</f>
        <v>4358791729</v>
      </c>
      <c r="W66" s="222">
        <v>0</v>
      </c>
      <c r="X66" s="222">
        <f aca="true" t="shared" si="7" ref="X66:X71">U66-V66-W66</f>
        <v>34169271</v>
      </c>
      <c r="Y66" s="223">
        <f aca="true" t="shared" si="8" ref="Y66:Y71">V66/U66*100</f>
        <v>99.22218132598947</v>
      </c>
      <c r="Z66" s="73"/>
    </row>
    <row r="67" spans="2:26" s="152" customFormat="1" ht="11.25" customHeight="1">
      <c r="B67" s="153"/>
      <c r="C67" s="153"/>
      <c r="D67" s="294" t="s">
        <v>137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155"/>
      <c r="U67" s="217">
        <f>SUM(U68)</f>
        <v>4243583000</v>
      </c>
      <c r="V67" s="217">
        <f>SUM(V68)</f>
        <v>4232397572</v>
      </c>
      <c r="W67" s="217">
        <v>0</v>
      </c>
      <c r="X67" s="217">
        <f t="shared" si="7"/>
        <v>11185428</v>
      </c>
      <c r="Y67" s="221">
        <f t="shared" si="8"/>
        <v>99.73641547720405</v>
      </c>
      <c r="Z67" s="160"/>
    </row>
    <row r="68" spans="2:26" ht="11.25" customHeight="1">
      <c r="B68" s="67"/>
      <c r="C68" s="49"/>
      <c r="D68" s="67"/>
      <c r="E68" s="294" t="s">
        <v>137</v>
      </c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149"/>
      <c r="U68" s="215">
        <v>4243583000</v>
      </c>
      <c r="V68" s="215">
        <v>4232397572</v>
      </c>
      <c r="W68" s="215">
        <v>0</v>
      </c>
      <c r="X68" s="217">
        <f t="shared" si="7"/>
        <v>11185428</v>
      </c>
      <c r="Y68" s="221">
        <f t="shared" si="8"/>
        <v>99.73641547720405</v>
      </c>
      <c r="Z68" s="73"/>
    </row>
    <row r="69" spans="2:26" ht="11.25" customHeight="1">
      <c r="B69" s="67"/>
      <c r="C69" s="49"/>
      <c r="D69" s="294" t="s">
        <v>135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149"/>
      <c r="U69" s="217">
        <f>SUM(U70:U71)</f>
        <v>149378000</v>
      </c>
      <c r="V69" s="217">
        <f>SUM(V70:V71)</f>
        <v>126394157</v>
      </c>
      <c r="W69" s="217">
        <v>0</v>
      </c>
      <c r="X69" s="217">
        <f t="shared" si="7"/>
        <v>22983843</v>
      </c>
      <c r="Y69" s="221">
        <f t="shared" si="8"/>
        <v>84.613635876769</v>
      </c>
      <c r="Z69" s="73"/>
    </row>
    <row r="70" spans="2:26" ht="11.25" customHeight="1">
      <c r="B70" s="67"/>
      <c r="C70" s="49"/>
      <c r="D70" s="67"/>
      <c r="E70" s="294" t="s">
        <v>138</v>
      </c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149"/>
      <c r="U70" s="215">
        <v>17735000</v>
      </c>
      <c r="V70" s="215">
        <v>17733738</v>
      </c>
      <c r="W70" s="215">
        <v>0</v>
      </c>
      <c r="X70" s="217">
        <f t="shared" si="7"/>
        <v>1262</v>
      </c>
      <c r="Y70" s="221">
        <f t="shared" si="8"/>
        <v>99.99288412743164</v>
      </c>
      <c r="Z70" s="73"/>
    </row>
    <row r="71" spans="2:26" ht="11.25" customHeight="1">
      <c r="B71" s="67"/>
      <c r="C71" s="49"/>
      <c r="D71" s="49"/>
      <c r="E71" s="294" t="s">
        <v>139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149"/>
      <c r="U71" s="215">
        <v>131643000</v>
      </c>
      <c r="V71" s="215">
        <v>108660419</v>
      </c>
      <c r="W71" s="215">
        <v>0</v>
      </c>
      <c r="X71" s="217">
        <f t="shared" si="7"/>
        <v>22982581</v>
      </c>
      <c r="Y71" s="221">
        <f t="shared" si="8"/>
        <v>82.54173712236883</v>
      </c>
      <c r="Z71" s="73"/>
    </row>
    <row r="72" spans="2:26" ht="11.25" customHeight="1"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1"/>
      <c r="U72" s="79"/>
      <c r="V72" s="79"/>
      <c r="W72" s="79"/>
      <c r="X72" s="227"/>
      <c r="Y72" s="228"/>
      <c r="Z72" s="73"/>
    </row>
    <row r="73" spans="2:26" ht="11.25" customHeight="1">
      <c r="B73" s="67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230"/>
      <c r="U73" s="229"/>
      <c r="V73" s="215"/>
      <c r="W73" s="215"/>
      <c r="X73" s="217"/>
      <c r="Y73" s="221"/>
      <c r="Z73" s="73"/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63">
    <mergeCell ref="E71:S71"/>
    <mergeCell ref="E49:S49"/>
    <mergeCell ref="E68:S68"/>
    <mergeCell ref="D69:S69"/>
    <mergeCell ref="E70:S70"/>
    <mergeCell ref="C66:S66"/>
    <mergeCell ref="C50:S50"/>
    <mergeCell ref="D51:S51"/>
    <mergeCell ref="E52:S52"/>
    <mergeCell ref="D67:S67"/>
    <mergeCell ref="E41:S41"/>
    <mergeCell ref="D42:S42"/>
    <mergeCell ref="E43:S43"/>
    <mergeCell ref="D46:S46"/>
    <mergeCell ref="D44:S44"/>
    <mergeCell ref="E45:S45"/>
    <mergeCell ref="E47:S47"/>
    <mergeCell ref="D48:S48"/>
    <mergeCell ref="C54:S54"/>
    <mergeCell ref="E28:S28"/>
    <mergeCell ref="D29:S29"/>
    <mergeCell ref="E31:S31"/>
    <mergeCell ref="D32:S32"/>
    <mergeCell ref="E30:S30"/>
    <mergeCell ref="D35:S35"/>
    <mergeCell ref="E36:S36"/>
    <mergeCell ref="C38:S38"/>
    <mergeCell ref="D40:S40"/>
    <mergeCell ref="C39:S39"/>
    <mergeCell ref="E14:S14"/>
    <mergeCell ref="E15:S15"/>
    <mergeCell ref="E33:S33"/>
    <mergeCell ref="E34:S34"/>
    <mergeCell ref="E18:S18"/>
    <mergeCell ref="D23:S23"/>
    <mergeCell ref="E24:S24"/>
    <mergeCell ref="D25:S25"/>
    <mergeCell ref="E26:S26"/>
    <mergeCell ref="D27:S27"/>
    <mergeCell ref="E16:S16"/>
    <mergeCell ref="E17:S17"/>
    <mergeCell ref="D19:S19"/>
    <mergeCell ref="E20:S20"/>
    <mergeCell ref="D21:S21"/>
    <mergeCell ref="E22:S22"/>
    <mergeCell ref="B3:Y3"/>
    <mergeCell ref="B5:T6"/>
    <mergeCell ref="U5:Y5"/>
    <mergeCell ref="C9:S9"/>
    <mergeCell ref="D10:S10"/>
    <mergeCell ref="E11:S11"/>
    <mergeCell ref="D12:S12"/>
    <mergeCell ref="E13:S13"/>
    <mergeCell ref="D55:S55"/>
    <mergeCell ref="E56:S56"/>
    <mergeCell ref="D57:S57"/>
    <mergeCell ref="E62:S62"/>
    <mergeCell ref="D63:S63"/>
    <mergeCell ref="E64:S64"/>
    <mergeCell ref="E58:S58"/>
    <mergeCell ref="D59:S59"/>
    <mergeCell ref="E60:S60"/>
    <mergeCell ref="D61:S61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5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7" customFormat="1" ht="10.5" customHeight="1"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K1" s="34" t="s">
        <v>256</v>
      </c>
    </row>
    <row r="2" spans="50:63" s="7" customFormat="1" ht="10.5" customHeight="1"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K2" s="34"/>
    </row>
    <row r="3" spans="2:63" s="7" customFormat="1" ht="18" customHeight="1">
      <c r="B3" s="325" t="s">
        <v>378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4"/>
    </row>
    <row r="4" spans="2:63" s="7" customFormat="1" ht="10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9"/>
      <c r="BK4" s="34"/>
    </row>
    <row r="5" spans="2:63" s="7" customFormat="1" ht="18" customHeight="1">
      <c r="B5" s="326" t="s">
        <v>379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  <c r="U5" s="330" t="s">
        <v>380</v>
      </c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4"/>
    </row>
    <row r="6" spans="2:63" s="7" customFormat="1" ht="18" customHeight="1"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9"/>
      <c r="U6" s="331" t="s">
        <v>222</v>
      </c>
      <c r="V6" s="332"/>
      <c r="W6" s="332"/>
      <c r="X6" s="332"/>
      <c r="Y6" s="332"/>
      <c r="Z6" s="332"/>
      <c r="AA6" s="332"/>
      <c r="AB6" s="332"/>
      <c r="AC6" s="333"/>
      <c r="AD6" s="331" t="s">
        <v>381</v>
      </c>
      <c r="AE6" s="332"/>
      <c r="AF6" s="332"/>
      <c r="AG6" s="332"/>
      <c r="AH6" s="332"/>
      <c r="AI6" s="332"/>
      <c r="AJ6" s="332"/>
      <c r="AK6" s="332"/>
      <c r="AL6" s="333"/>
      <c r="AM6" s="331" t="s">
        <v>224</v>
      </c>
      <c r="AN6" s="332"/>
      <c r="AO6" s="332"/>
      <c r="AP6" s="332"/>
      <c r="AQ6" s="332"/>
      <c r="AR6" s="332"/>
      <c r="AS6" s="332"/>
      <c r="AT6" s="333"/>
      <c r="AU6" s="331" t="s">
        <v>225</v>
      </c>
      <c r="AV6" s="332"/>
      <c r="AW6" s="332"/>
      <c r="AX6" s="332"/>
      <c r="AY6" s="332"/>
      <c r="AZ6" s="332"/>
      <c r="BA6" s="332"/>
      <c r="BB6" s="333"/>
      <c r="BC6" s="328" t="s">
        <v>226</v>
      </c>
      <c r="BD6" s="328"/>
      <c r="BE6" s="328"/>
      <c r="BF6" s="328"/>
      <c r="BG6" s="328"/>
      <c r="BH6" s="328"/>
      <c r="BI6" s="328"/>
      <c r="BJ6" s="328"/>
      <c r="BK6" s="34"/>
    </row>
    <row r="7" spans="20:63" s="7" customFormat="1" ht="12" customHeight="1">
      <c r="T7" s="26"/>
      <c r="U7" s="313" t="s">
        <v>383</v>
      </c>
      <c r="V7" s="313"/>
      <c r="W7" s="313"/>
      <c r="X7" s="313"/>
      <c r="Y7" s="313"/>
      <c r="Z7" s="313"/>
      <c r="AA7" s="313"/>
      <c r="AB7" s="313"/>
      <c r="AC7" s="313"/>
      <c r="AD7" s="313" t="s">
        <v>383</v>
      </c>
      <c r="AE7" s="313"/>
      <c r="AF7" s="313"/>
      <c r="AG7" s="313"/>
      <c r="AH7" s="313"/>
      <c r="AI7" s="313"/>
      <c r="AJ7" s="313"/>
      <c r="AK7" s="313"/>
      <c r="AL7" s="313"/>
      <c r="AM7" s="313" t="s">
        <v>383</v>
      </c>
      <c r="AN7" s="313"/>
      <c r="AO7" s="313"/>
      <c r="AP7" s="313"/>
      <c r="AQ7" s="313"/>
      <c r="AR7" s="313"/>
      <c r="AS7" s="313"/>
      <c r="AT7" s="313"/>
      <c r="AU7" s="313" t="s">
        <v>383</v>
      </c>
      <c r="AV7" s="313"/>
      <c r="AW7" s="313"/>
      <c r="AX7" s="313"/>
      <c r="AY7" s="313"/>
      <c r="AZ7" s="313"/>
      <c r="BA7" s="313"/>
      <c r="BB7" s="313"/>
      <c r="BC7" s="324" t="s">
        <v>382</v>
      </c>
      <c r="BD7" s="324"/>
      <c r="BE7" s="324"/>
      <c r="BF7" s="324"/>
      <c r="BG7" s="324"/>
      <c r="BH7" s="324"/>
      <c r="BI7" s="324"/>
      <c r="BJ7" s="324"/>
      <c r="BK7" s="34"/>
    </row>
    <row r="8" spans="20:63" s="7" customFormat="1" ht="6.75" customHeight="1">
      <c r="T8" s="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"/>
      <c r="BK8" s="34"/>
    </row>
    <row r="9" spans="3:63" s="7" customFormat="1" ht="12" customHeight="1">
      <c r="C9" s="301" t="s">
        <v>3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149"/>
      <c r="U9" s="320">
        <f>SUM(U10)</f>
        <v>86250000</v>
      </c>
      <c r="V9" s="315"/>
      <c r="W9" s="315"/>
      <c r="X9" s="315"/>
      <c r="Y9" s="315"/>
      <c r="Z9" s="315"/>
      <c r="AA9" s="315"/>
      <c r="AB9" s="315"/>
      <c r="AC9" s="315"/>
      <c r="AD9" s="315">
        <f>SUM(AD10)</f>
        <v>86250000</v>
      </c>
      <c r="AE9" s="315"/>
      <c r="AF9" s="315"/>
      <c r="AG9" s="315"/>
      <c r="AH9" s="315"/>
      <c r="AI9" s="315"/>
      <c r="AJ9" s="315"/>
      <c r="AK9" s="315"/>
      <c r="AL9" s="315"/>
      <c r="AM9" s="312">
        <f>SUM(AM10)</f>
        <v>0</v>
      </c>
      <c r="AN9" s="313"/>
      <c r="AO9" s="313"/>
      <c r="AP9" s="313"/>
      <c r="AQ9" s="313"/>
      <c r="AR9" s="313"/>
      <c r="AS9" s="313"/>
      <c r="AT9" s="313"/>
      <c r="AU9" s="312">
        <f>U9-AD9-AM9</f>
        <v>0</v>
      </c>
      <c r="AV9" s="312">
        <f aca="true" t="shared" si="0" ref="AV9:BB11">AS9-AT9-AU9</f>
        <v>0</v>
      </c>
      <c r="AW9" s="312">
        <f t="shared" si="0"/>
        <v>0</v>
      </c>
      <c r="AX9" s="312">
        <f t="shared" si="0"/>
        <v>0</v>
      </c>
      <c r="AY9" s="312">
        <f t="shared" si="0"/>
        <v>0</v>
      </c>
      <c r="AZ9" s="312">
        <f t="shared" si="0"/>
        <v>0</v>
      </c>
      <c r="BA9" s="312">
        <f t="shared" si="0"/>
        <v>0</v>
      </c>
      <c r="BB9" s="312">
        <f t="shared" si="0"/>
        <v>0</v>
      </c>
      <c r="BC9" s="319">
        <f>AD9/U9*100</f>
        <v>100</v>
      </c>
      <c r="BD9" s="319" t="e">
        <f aca="true" t="shared" si="1" ref="BD9:BJ11">BA9/AZ9*100</f>
        <v>#DIV/0!</v>
      </c>
      <c r="BE9" s="319" t="e">
        <f t="shared" si="1"/>
        <v>#DIV/0!</v>
      </c>
      <c r="BF9" s="319" t="e">
        <f t="shared" si="1"/>
        <v>#DIV/0!</v>
      </c>
      <c r="BG9" s="319" t="e">
        <f t="shared" si="1"/>
        <v>#DIV/0!</v>
      </c>
      <c r="BH9" s="319" t="e">
        <f t="shared" si="1"/>
        <v>#DIV/0!</v>
      </c>
      <c r="BI9" s="319" t="e">
        <f t="shared" si="1"/>
        <v>#DIV/0!</v>
      </c>
      <c r="BJ9" s="319" t="e">
        <f t="shared" si="1"/>
        <v>#DIV/0!</v>
      </c>
      <c r="BK9" s="34"/>
    </row>
    <row r="10" spans="3:63" s="7" customFormat="1" ht="12" customHeight="1">
      <c r="C10" s="153"/>
      <c r="D10" s="294" t="s">
        <v>90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149"/>
      <c r="U10" s="322">
        <f>SUM(U11)</f>
        <v>86250000</v>
      </c>
      <c r="V10" s="307"/>
      <c r="W10" s="307"/>
      <c r="X10" s="307"/>
      <c r="Y10" s="307"/>
      <c r="Z10" s="307"/>
      <c r="AA10" s="307"/>
      <c r="AB10" s="307"/>
      <c r="AC10" s="307"/>
      <c r="AD10" s="307">
        <f>SUM(AD11)</f>
        <v>86250000</v>
      </c>
      <c r="AE10" s="307"/>
      <c r="AF10" s="307"/>
      <c r="AG10" s="307"/>
      <c r="AH10" s="307"/>
      <c r="AI10" s="307"/>
      <c r="AJ10" s="307"/>
      <c r="AK10" s="307"/>
      <c r="AL10" s="307"/>
      <c r="AM10" s="312">
        <f>SUM(AM11)</f>
        <v>0</v>
      </c>
      <c r="AN10" s="313"/>
      <c r="AO10" s="313"/>
      <c r="AP10" s="313"/>
      <c r="AQ10" s="313"/>
      <c r="AR10" s="313"/>
      <c r="AS10" s="313"/>
      <c r="AT10" s="313"/>
      <c r="AU10" s="312">
        <f>U10-AD10-AM10</f>
        <v>0</v>
      </c>
      <c r="AV10" s="312">
        <f t="shared" si="0"/>
        <v>0</v>
      </c>
      <c r="AW10" s="312">
        <f t="shared" si="0"/>
        <v>0</v>
      </c>
      <c r="AX10" s="312">
        <f t="shared" si="0"/>
        <v>0</v>
      </c>
      <c r="AY10" s="312">
        <f t="shared" si="0"/>
        <v>0</v>
      </c>
      <c r="AZ10" s="312">
        <f t="shared" si="0"/>
        <v>0</v>
      </c>
      <c r="BA10" s="312">
        <f t="shared" si="0"/>
        <v>0</v>
      </c>
      <c r="BB10" s="312">
        <f t="shared" si="0"/>
        <v>0</v>
      </c>
      <c r="BC10" s="319">
        <f>AD10/U10*100</f>
        <v>100</v>
      </c>
      <c r="BD10" s="319" t="e">
        <f t="shared" si="1"/>
        <v>#DIV/0!</v>
      </c>
      <c r="BE10" s="319" t="e">
        <f t="shared" si="1"/>
        <v>#DIV/0!</v>
      </c>
      <c r="BF10" s="319" t="e">
        <f t="shared" si="1"/>
        <v>#DIV/0!</v>
      </c>
      <c r="BG10" s="319" t="e">
        <f t="shared" si="1"/>
        <v>#DIV/0!</v>
      </c>
      <c r="BH10" s="319" t="e">
        <f t="shared" si="1"/>
        <v>#DIV/0!</v>
      </c>
      <c r="BI10" s="319" t="e">
        <f t="shared" si="1"/>
        <v>#DIV/0!</v>
      </c>
      <c r="BJ10" s="319" t="e">
        <f t="shared" si="1"/>
        <v>#DIV/0!</v>
      </c>
      <c r="BK10" s="34"/>
    </row>
    <row r="11" spans="3:63" s="7" customFormat="1" ht="12" customHeight="1">
      <c r="C11" s="49"/>
      <c r="D11" s="67"/>
      <c r="E11" s="294" t="s">
        <v>91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149"/>
      <c r="U11" s="314">
        <v>86250000</v>
      </c>
      <c r="V11" s="309"/>
      <c r="W11" s="309"/>
      <c r="X11" s="309"/>
      <c r="Y11" s="309"/>
      <c r="Z11" s="309"/>
      <c r="AA11" s="309"/>
      <c r="AB11" s="309"/>
      <c r="AC11" s="309"/>
      <c r="AD11" s="309">
        <v>86250000</v>
      </c>
      <c r="AE11" s="309"/>
      <c r="AF11" s="309"/>
      <c r="AG11" s="309"/>
      <c r="AH11" s="309"/>
      <c r="AI11" s="309"/>
      <c r="AJ11" s="309"/>
      <c r="AK11" s="309"/>
      <c r="AL11" s="309"/>
      <c r="AM11" s="323">
        <v>0</v>
      </c>
      <c r="AN11" s="323"/>
      <c r="AO11" s="323"/>
      <c r="AP11" s="323"/>
      <c r="AQ11" s="323"/>
      <c r="AR11" s="323"/>
      <c r="AS11" s="323"/>
      <c r="AT11" s="323"/>
      <c r="AU11" s="312">
        <f>U11-AD11-AM11</f>
        <v>0</v>
      </c>
      <c r="AV11" s="312">
        <f t="shared" si="0"/>
        <v>0</v>
      </c>
      <c r="AW11" s="312">
        <f t="shared" si="0"/>
        <v>0</v>
      </c>
      <c r="AX11" s="312">
        <f t="shared" si="0"/>
        <v>0</v>
      </c>
      <c r="AY11" s="312">
        <f t="shared" si="0"/>
        <v>0</v>
      </c>
      <c r="AZ11" s="312">
        <f t="shared" si="0"/>
        <v>0</v>
      </c>
      <c r="BA11" s="312">
        <f t="shared" si="0"/>
        <v>0</v>
      </c>
      <c r="BB11" s="312">
        <f t="shared" si="0"/>
        <v>0</v>
      </c>
      <c r="BC11" s="319">
        <f>AD11/U11*100</f>
        <v>100</v>
      </c>
      <c r="BD11" s="319" t="e">
        <f t="shared" si="1"/>
        <v>#DIV/0!</v>
      </c>
      <c r="BE11" s="319" t="e">
        <f t="shared" si="1"/>
        <v>#DIV/0!</v>
      </c>
      <c r="BF11" s="319" t="e">
        <f t="shared" si="1"/>
        <v>#DIV/0!</v>
      </c>
      <c r="BG11" s="319" t="e">
        <f t="shared" si="1"/>
        <v>#DIV/0!</v>
      </c>
      <c r="BH11" s="319" t="e">
        <f t="shared" si="1"/>
        <v>#DIV/0!</v>
      </c>
      <c r="BI11" s="319" t="e">
        <f t="shared" si="1"/>
        <v>#DIV/0!</v>
      </c>
      <c r="BJ11" s="319" t="e">
        <f t="shared" si="1"/>
        <v>#DIV/0!</v>
      </c>
      <c r="BK11" s="34"/>
    </row>
    <row r="12" spans="3:63" s="7" customFormat="1" ht="12" customHeight="1">
      <c r="C12" s="49"/>
      <c r="D12" s="6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49"/>
      <c r="U12" s="70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32"/>
      <c r="AN12" s="232"/>
      <c r="AO12" s="232"/>
      <c r="AP12" s="232"/>
      <c r="AQ12" s="232"/>
      <c r="AR12" s="232"/>
      <c r="AS12" s="232"/>
      <c r="AT12" s="232"/>
      <c r="AU12" s="224"/>
      <c r="AV12" s="224"/>
      <c r="AW12" s="224"/>
      <c r="AX12" s="224"/>
      <c r="AY12" s="224"/>
      <c r="AZ12" s="224"/>
      <c r="BA12" s="224"/>
      <c r="BB12" s="224"/>
      <c r="BC12" s="223"/>
      <c r="BD12" s="223"/>
      <c r="BE12" s="223"/>
      <c r="BF12" s="223"/>
      <c r="BG12" s="223"/>
      <c r="BH12" s="223"/>
      <c r="BI12" s="223"/>
      <c r="BJ12" s="223"/>
      <c r="BK12" s="34"/>
    </row>
    <row r="13" spans="3:63" s="7" customFormat="1" ht="12" customHeight="1">
      <c r="C13" s="49"/>
      <c r="D13" s="6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149"/>
      <c r="U13" s="70"/>
      <c r="V13" s="70"/>
      <c r="W13" s="70"/>
      <c r="X13" s="217"/>
      <c r="Y13" s="221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"/>
      <c r="BK13" s="34"/>
    </row>
    <row r="14" spans="3:63" s="7" customFormat="1" ht="12" customHeight="1">
      <c r="C14" s="301" t="s">
        <v>114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155"/>
      <c r="U14" s="320">
        <f>SUM(U15,U17,U19,U21)</f>
        <v>519544000</v>
      </c>
      <c r="V14" s="315"/>
      <c r="W14" s="315"/>
      <c r="X14" s="315"/>
      <c r="Y14" s="315"/>
      <c r="Z14" s="315"/>
      <c r="AA14" s="315"/>
      <c r="AB14" s="315"/>
      <c r="AC14" s="315"/>
      <c r="AD14" s="315">
        <f>SUM(AD15,AD17,AD19,AD21)</f>
        <v>502905738</v>
      </c>
      <c r="AE14" s="315"/>
      <c r="AF14" s="315"/>
      <c r="AG14" s="315"/>
      <c r="AH14" s="315"/>
      <c r="AI14" s="315"/>
      <c r="AJ14" s="315"/>
      <c r="AK14" s="315"/>
      <c r="AL14" s="315"/>
      <c r="AM14" s="315">
        <v>0</v>
      </c>
      <c r="AN14" s="315"/>
      <c r="AO14" s="315"/>
      <c r="AP14" s="315"/>
      <c r="AQ14" s="315"/>
      <c r="AR14" s="315"/>
      <c r="AS14" s="315"/>
      <c r="AT14" s="315"/>
      <c r="AU14" s="315">
        <f aca="true" t="shared" si="2" ref="AU14:AU20">U14-AD14-AM14</f>
        <v>16638262</v>
      </c>
      <c r="AV14" s="315"/>
      <c r="AW14" s="315"/>
      <c r="AX14" s="315"/>
      <c r="AY14" s="315"/>
      <c r="AZ14" s="315"/>
      <c r="BA14" s="315"/>
      <c r="BB14" s="315"/>
      <c r="BC14" s="321">
        <f>AD14/U14*100</f>
        <v>96.79752590733412</v>
      </c>
      <c r="BD14" s="321"/>
      <c r="BE14" s="321"/>
      <c r="BF14" s="321"/>
      <c r="BG14" s="321"/>
      <c r="BH14" s="321"/>
      <c r="BI14" s="321"/>
      <c r="BJ14" s="321"/>
      <c r="BK14" s="34"/>
    </row>
    <row r="15" spans="3:63" s="7" customFormat="1" ht="12" customHeight="1">
      <c r="C15" s="67"/>
      <c r="D15" s="294" t="s">
        <v>140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149"/>
      <c r="U15" s="322">
        <f>SUM(U16)</f>
        <v>187607000</v>
      </c>
      <c r="V15" s="307"/>
      <c r="W15" s="307"/>
      <c r="X15" s="307"/>
      <c r="Y15" s="307"/>
      <c r="Z15" s="307"/>
      <c r="AA15" s="307"/>
      <c r="AB15" s="307"/>
      <c r="AC15" s="307"/>
      <c r="AD15" s="307">
        <f>SUM(AD16)</f>
        <v>175969224</v>
      </c>
      <c r="AE15" s="307"/>
      <c r="AF15" s="307"/>
      <c r="AG15" s="307"/>
      <c r="AH15" s="307"/>
      <c r="AI15" s="307"/>
      <c r="AJ15" s="307"/>
      <c r="AK15" s="307"/>
      <c r="AL15" s="307"/>
      <c r="AM15" s="307">
        <v>0</v>
      </c>
      <c r="AN15" s="307"/>
      <c r="AO15" s="307"/>
      <c r="AP15" s="307"/>
      <c r="AQ15" s="307"/>
      <c r="AR15" s="307"/>
      <c r="AS15" s="307"/>
      <c r="AT15" s="307"/>
      <c r="AU15" s="307">
        <f t="shared" si="2"/>
        <v>11637776</v>
      </c>
      <c r="AV15" s="307"/>
      <c r="AW15" s="307"/>
      <c r="AX15" s="307"/>
      <c r="AY15" s="307"/>
      <c r="AZ15" s="307"/>
      <c r="BA15" s="307"/>
      <c r="BB15" s="307"/>
      <c r="BC15" s="316">
        <f aca="true" t="shared" si="3" ref="BC15:BC22">AD15/U15*100</f>
        <v>93.79672613495232</v>
      </c>
      <c r="BD15" s="316"/>
      <c r="BE15" s="316"/>
      <c r="BF15" s="316"/>
      <c r="BG15" s="316"/>
      <c r="BH15" s="316"/>
      <c r="BI15" s="316"/>
      <c r="BJ15" s="316"/>
      <c r="BK15" s="34"/>
    </row>
    <row r="16" spans="3:63" s="7" customFormat="1" ht="12" customHeight="1">
      <c r="C16" s="49"/>
      <c r="D16" s="67"/>
      <c r="E16" s="294" t="s">
        <v>140</v>
      </c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149"/>
      <c r="U16" s="314">
        <v>187607000</v>
      </c>
      <c r="V16" s="309"/>
      <c r="W16" s="309"/>
      <c r="X16" s="309"/>
      <c r="Y16" s="309"/>
      <c r="Z16" s="309"/>
      <c r="AA16" s="309"/>
      <c r="AB16" s="309"/>
      <c r="AC16" s="309"/>
      <c r="AD16" s="309">
        <v>175969224</v>
      </c>
      <c r="AE16" s="309"/>
      <c r="AF16" s="309"/>
      <c r="AG16" s="309"/>
      <c r="AH16" s="309"/>
      <c r="AI16" s="309"/>
      <c r="AJ16" s="309"/>
      <c r="AK16" s="309"/>
      <c r="AL16" s="309"/>
      <c r="AM16" s="309">
        <v>0</v>
      </c>
      <c r="AN16" s="309"/>
      <c r="AO16" s="309"/>
      <c r="AP16" s="309"/>
      <c r="AQ16" s="309"/>
      <c r="AR16" s="309"/>
      <c r="AS16" s="309"/>
      <c r="AT16" s="309"/>
      <c r="AU16" s="307">
        <f t="shared" si="2"/>
        <v>11637776</v>
      </c>
      <c r="AV16" s="307"/>
      <c r="AW16" s="307"/>
      <c r="AX16" s="307"/>
      <c r="AY16" s="307"/>
      <c r="AZ16" s="307"/>
      <c r="BA16" s="307"/>
      <c r="BB16" s="307"/>
      <c r="BC16" s="316">
        <f t="shared" si="3"/>
        <v>93.79672613495232</v>
      </c>
      <c r="BD16" s="316"/>
      <c r="BE16" s="316"/>
      <c r="BF16" s="316"/>
      <c r="BG16" s="316"/>
      <c r="BH16" s="316"/>
      <c r="BI16" s="316"/>
      <c r="BJ16" s="316"/>
      <c r="BK16" s="34"/>
    </row>
    <row r="17" spans="3:63" s="7" customFormat="1" ht="12" customHeight="1">
      <c r="C17" s="49"/>
      <c r="D17" s="294" t="s">
        <v>91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49"/>
      <c r="U17" s="322">
        <f>SUM(U18)</f>
        <v>233923000</v>
      </c>
      <c r="V17" s="307"/>
      <c r="W17" s="307"/>
      <c r="X17" s="307"/>
      <c r="Y17" s="307"/>
      <c r="Z17" s="307"/>
      <c r="AA17" s="307"/>
      <c r="AB17" s="307"/>
      <c r="AC17" s="307"/>
      <c r="AD17" s="307">
        <f>SUM(AD18)</f>
        <v>233922514</v>
      </c>
      <c r="AE17" s="307"/>
      <c r="AF17" s="307"/>
      <c r="AG17" s="307"/>
      <c r="AH17" s="307"/>
      <c r="AI17" s="307"/>
      <c r="AJ17" s="307"/>
      <c r="AK17" s="307"/>
      <c r="AL17" s="307"/>
      <c r="AM17" s="307">
        <v>0</v>
      </c>
      <c r="AN17" s="307"/>
      <c r="AO17" s="307"/>
      <c r="AP17" s="307"/>
      <c r="AQ17" s="307"/>
      <c r="AR17" s="307"/>
      <c r="AS17" s="307"/>
      <c r="AT17" s="307"/>
      <c r="AU17" s="307">
        <f t="shared" si="2"/>
        <v>486</v>
      </c>
      <c r="AV17" s="307"/>
      <c r="AW17" s="307"/>
      <c r="AX17" s="307"/>
      <c r="AY17" s="307"/>
      <c r="AZ17" s="307"/>
      <c r="BA17" s="307"/>
      <c r="BB17" s="307"/>
      <c r="BC17" s="316">
        <f t="shared" si="3"/>
        <v>99.99979223932661</v>
      </c>
      <c r="BD17" s="316"/>
      <c r="BE17" s="316"/>
      <c r="BF17" s="316"/>
      <c r="BG17" s="316"/>
      <c r="BH17" s="316"/>
      <c r="BI17" s="316"/>
      <c r="BJ17" s="316"/>
      <c r="BK17" s="34"/>
    </row>
    <row r="18" spans="3:63" s="7" customFormat="1" ht="12" customHeight="1">
      <c r="C18" s="67"/>
      <c r="D18" s="67"/>
      <c r="E18" s="294" t="s">
        <v>91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149"/>
      <c r="U18" s="314">
        <v>233923000</v>
      </c>
      <c r="V18" s="309"/>
      <c r="W18" s="309"/>
      <c r="X18" s="309"/>
      <c r="Y18" s="309"/>
      <c r="Z18" s="309"/>
      <c r="AA18" s="309"/>
      <c r="AB18" s="309"/>
      <c r="AC18" s="309"/>
      <c r="AD18" s="309">
        <v>233922514</v>
      </c>
      <c r="AE18" s="309"/>
      <c r="AF18" s="309"/>
      <c r="AG18" s="309"/>
      <c r="AH18" s="309"/>
      <c r="AI18" s="309"/>
      <c r="AJ18" s="309"/>
      <c r="AK18" s="309"/>
      <c r="AL18" s="309"/>
      <c r="AM18" s="309">
        <v>0</v>
      </c>
      <c r="AN18" s="309"/>
      <c r="AO18" s="309"/>
      <c r="AP18" s="309"/>
      <c r="AQ18" s="309"/>
      <c r="AR18" s="309"/>
      <c r="AS18" s="309"/>
      <c r="AT18" s="309"/>
      <c r="AU18" s="307">
        <f t="shared" si="2"/>
        <v>486</v>
      </c>
      <c r="AV18" s="307"/>
      <c r="AW18" s="307"/>
      <c r="AX18" s="307"/>
      <c r="AY18" s="307"/>
      <c r="AZ18" s="307"/>
      <c r="BA18" s="307"/>
      <c r="BB18" s="307"/>
      <c r="BC18" s="316">
        <f t="shared" si="3"/>
        <v>99.99979223932661</v>
      </c>
      <c r="BD18" s="316"/>
      <c r="BE18" s="316"/>
      <c r="BF18" s="316"/>
      <c r="BG18" s="316"/>
      <c r="BH18" s="316"/>
      <c r="BI18" s="316"/>
      <c r="BJ18" s="316"/>
      <c r="BK18" s="34"/>
    </row>
    <row r="19" spans="3:63" s="7" customFormat="1" ht="12" customHeight="1">
      <c r="C19" s="67"/>
      <c r="D19" s="294" t="s">
        <v>135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149"/>
      <c r="U19" s="322">
        <f>SUM(U20)</f>
        <v>93014000</v>
      </c>
      <c r="V19" s="307"/>
      <c r="W19" s="307"/>
      <c r="X19" s="307"/>
      <c r="Y19" s="307"/>
      <c r="Z19" s="307"/>
      <c r="AA19" s="307"/>
      <c r="AB19" s="307"/>
      <c r="AC19" s="307"/>
      <c r="AD19" s="307">
        <f>SUM(AD20)</f>
        <v>93014000</v>
      </c>
      <c r="AE19" s="307"/>
      <c r="AF19" s="307"/>
      <c r="AG19" s="307"/>
      <c r="AH19" s="307"/>
      <c r="AI19" s="307"/>
      <c r="AJ19" s="307"/>
      <c r="AK19" s="307"/>
      <c r="AL19" s="307"/>
      <c r="AM19" s="307">
        <v>0</v>
      </c>
      <c r="AN19" s="307"/>
      <c r="AO19" s="307"/>
      <c r="AP19" s="307"/>
      <c r="AQ19" s="307"/>
      <c r="AR19" s="307"/>
      <c r="AS19" s="307"/>
      <c r="AT19" s="307"/>
      <c r="AU19" s="307">
        <f t="shared" si="2"/>
        <v>0</v>
      </c>
      <c r="AV19" s="307"/>
      <c r="AW19" s="307"/>
      <c r="AX19" s="307"/>
      <c r="AY19" s="307"/>
      <c r="AZ19" s="307"/>
      <c r="BA19" s="307"/>
      <c r="BB19" s="307"/>
      <c r="BC19" s="316">
        <f t="shared" si="3"/>
        <v>100</v>
      </c>
      <c r="BD19" s="316"/>
      <c r="BE19" s="316"/>
      <c r="BF19" s="316"/>
      <c r="BG19" s="316"/>
      <c r="BH19" s="316"/>
      <c r="BI19" s="316"/>
      <c r="BJ19" s="316"/>
      <c r="BK19" s="34"/>
    </row>
    <row r="20" spans="3:63" s="7" customFormat="1" ht="12" customHeight="1">
      <c r="C20" s="67"/>
      <c r="D20" s="67"/>
      <c r="E20" s="294" t="s">
        <v>285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149"/>
      <c r="U20" s="314">
        <v>93014000</v>
      </c>
      <c r="V20" s="309"/>
      <c r="W20" s="309"/>
      <c r="X20" s="309"/>
      <c r="Y20" s="309"/>
      <c r="Z20" s="309"/>
      <c r="AA20" s="309"/>
      <c r="AB20" s="309"/>
      <c r="AC20" s="309"/>
      <c r="AD20" s="309">
        <v>93014000</v>
      </c>
      <c r="AE20" s="309"/>
      <c r="AF20" s="309"/>
      <c r="AG20" s="309"/>
      <c r="AH20" s="309"/>
      <c r="AI20" s="309"/>
      <c r="AJ20" s="309"/>
      <c r="AK20" s="309"/>
      <c r="AL20" s="309"/>
      <c r="AM20" s="309">
        <v>0</v>
      </c>
      <c r="AN20" s="309"/>
      <c r="AO20" s="309"/>
      <c r="AP20" s="309"/>
      <c r="AQ20" s="309"/>
      <c r="AR20" s="309"/>
      <c r="AS20" s="309"/>
      <c r="AT20" s="309"/>
      <c r="AU20" s="307">
        <f t="shared" si="2"/>
        <v>0</v>
      </c>
      <c r="AV20" s="307"/>
      <c r="AW20" s="307"/>
      <c r="AX20" s="307"/>
      <c r="AY20" s="307"/>
      <c r="AZ20" s="307"/>
      <c r="BA20" s="307"/>
      <c r="BB20" s="307"/>
      <c r="BC20" s="316">
        <f t="shared" si="3"/>
        <v>100</v>
      </c>
      <c r="BD20" s="316"/>
      <c r="BE20" s="316"/>
      <c r="BF20" s="316"/>
      <c r="BG20" s="316"/>
      <c r="BH20" s="316"/>
      <c r="BI20" s="316"/>
      <c r="BJ20" s="316"/>
      <c r="BK20" s="34"/>
    </row>
    <row r="21" spans="3:63" s="7" customFormat="1" ht="12" customHeight="1">
      <c r="C21" s="49"/>
      <c r="D21" s="294" t="s">
        <v>96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149"/>
      <c r="U21" s="322">
        <f>SUM(U22)</f>
        <v>5000000</v>
      </c>
      <c r="V21" s="307"/>
      <c r="W21" s="307"/>
      <c r="X21" s="307"/>
      <c r="Y21" s="307"/>
      <c r="Z21" s="307"/>
      <c r="AA21" s="307"/>
      <c r="AB21" s="307"/>
      <c r="AC21" s="307"/>
      <c r="AD21" s="307">
        <f>SUM(AD22)</f>
        <v>0</v>
      </c>
      <c r="AE21" s="307"/>
      <c r="AF21" s="307"/>
      <c r="AG21" s="307"/>
      <c r="AH21" s="307"/>
      <c r="AI21" s="307"/>
      <c r="AJ21" s="307"/>
      <c r="AK21" s="307"/>
      <c r="AL21" s="307"/>
      <c r="AM21" s="307">
        <v>0</v>
      </c>
      <c r="AN21" s="307"/>
      <c r="AO21" s="307"/>
      <c r="AP21" s="307"/>
      <c r="AQ21" s="307"/>
      <c r="AR21" s="307"/>
      <c r="AS21" s="307"/>
      <c r="AT21" s="307"/>
      <c r="AU21" s="307">
        <f>U21-AD21-AM21</f>
        <v>5000000</v>
      </c>
      <c r="AV21" s="307"/>
      <c r="AW21" s="307"/>
      <c r="AX21" s="307"/>
      <c r="AY21" s="307"/>
      <c r="AZ21" s="307"/>
      <c r="BA21" s="307"/>
      <c r="BB21" s="307"/>
      <c r="BC21" s="317">
        <f t="shared" si="3"/>
        <v>0</v>
      </c>
      <c r="BD21" s="317"/>
      <c r="BE21" s="317"/>
      <c r="BF21" s="317"/>
      <c r="BG21" s="317"/>
      <c r="BH21" s="317"/>
      <c r="BI21" s="317"/>
      <c r="BJ21" s="317"/>
      <c r="BK21" s="34"/>
    </row>
    <row r="22" spans="3:63" s="7" customFormat="1" ht="12" customHeight="1">
      <c r="C22" s="67"/>
      <c r="D22" s="67"/>
      <c r="E22" s="294" t="s">
        <v>96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149"/>
      <c r="U22" s="314">
        <v>5000000</v>
      </c>
      <c r="V22" s="309"/>
      <c r="W22" s="309"/>
      <c r="X22" s="309"/>
      <c r="Y22" s="309"/>
      <c r="Z22" s="309"/>
      <c r="AA22" s="309"/>
      <c r="AB22" s="309"/>
      <c r="AC22" s="309"/>
      <c r="AD22" s="309">
        <v>0</v>
      </c>
      <c r="AE22" s="309"/>
      <c r="AF22" s="309"/>
      <c r="AG22" s="309"/>
      <c r="AH22" s="309"/>
      <c r="AI22" s="309"/>
      <c r="AJ22" s="309"/>
      <c r="AK22" s="309"/>
      <c r="AL22" s="309"/>
      <c r="AM22" s="309">
        <v>0</v>
      </c>
      <c r="AN22" s="309"/>
      <c r="AO22" s="309"/>
      <c r="AP22" s="309"/>
      <c r="AQ22" s="309"/>
      <c r="AR22" s="309"/>
      <c r="AS22" s="309"/>
      <c r="AT22" s="309"/>
      <c r="AU22" s="307">
        <f>U22-AD22-AM22</f>
        <v>5000000</v>
      </c>
      <c r="AV22" s="307"/>
      <c r="AW22" s="307"/>
      <c r="AX22" s="307"/>
      <c r="AY22" s="307"/>
      <c r="AZ22" s="307"/>
      <c r="BA22" s="307"/>
      <c r="BB22" s="307"/>
      <c r="BC22" s="317">
        <f t="shared" si="3"/>
        <v>0</v>
      </c>
      <c r="BD22" s="317"/>
      <c r="BE22" s="317"/>
      <c r="BF22" s="317"/>
      <c r="BG22" s="317"/>
      <c r="BH22" s="317"/>
      <c r="BI22" s="317"/>
      <c r="BJ22" s="317"/>
      <c r="BK22" s="34"/>
    </row>
    <row r="23" spans="3:63" s="7" customFormat="1" ht="12" customHeight="1">
      <c r="C23" s="67"/>
      <c r="D23" s="6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149"/>
      <c r="U23" s="70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7"/>
      <c r="AV23" s="217"/>
      <c r="AW23" s="217"/>
      <c r="AX23" s="217"/>
      <c r="AY23" s="217"/>
      <c r="AZ23" s="217"/>
      <c r="BA23" s="217"/>
      <c r="BB23" s="217"/>
      <c r="BC23" s="233"/>
      <c r="BD23" s="233"/>
      <c r="BE23" s="233"/>
      <c r="BF23" s="233"/>
      <c r="BG23" s="233"/>
      <c r="BH23" s="233"/>
      <c r="BI23" s="233"/>
      <c r="BJ23" s="233"/>
      <c r="BK23" s="34"/>
    </row>
    <row r="24" spans="3:63" s="7" customFormat="1" ht="12" customHeight="1">
      <c r="C24" s="49"/>
      <c r="D24" s="6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149"/>
      <c r="U24" s="217"/>
      <c r="V24" s="217"/>
      <c r="W24" s="217"/>
      <c r="X24" s="217"/>
      <c r="Y24" s="220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3"/>
      <c r="BK24" s="34"/>
    </row>
    <row r="25" spans="3:63" s="7" customFormat="1" ht="12" customHeight="1">
      <c r="C25" s="301" t="s">
        <v>116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155"/>
      <c r="U25" s="310">
        <f>SUM(U26)</f>
        <v>221877000</v>
      </c>
      <c r="V25" s="311"/>
      <c r="W25" s="311"/>
      <c r="X25" s="311"/>
      <c r="Y25" s="311"/>
      <c r="Z25" s="311"/>
      <c r="AA25" s="311"/>
      <c r="AB25" s="311"/>
      <c r="AC25" s="311"/>
      <c r="AD25" s="310">
        <f>SUM(AD26)</f>
        <v>209798868</v>
      </c>
      <c r="AE25" s="311"/>
      <c r="AF25" s="311"/>
      <c r="AG25" s="311"/>
      <c r="AH25" s="311"/>
      <c r="AI25" s="311"/>
      <c r="AJ25" s="311"/>
      <c r="AK25" s="311"/>
      <c r="AL25" s="311"/>
      <c r="AM25" s="310">
        <f>SUM(AM26)</f>
        <v>0</v>
      </c>
      <c r="AN25" s="311"/>
      <c r="AO25" s="311"/>
      <c r="AP25" s="311"/>
      <c r="AQ25" s="311"/>
      <c r="AR25" s="311"/>
      <c r="AS25" s="311"/>
      <c r="AT25" s="311"/>
      <c r="AU25" s="315">
        <f>U25-AD25-AM25</f>
        <v>12078132</v>
      </c>
      <c r="AV25" s="315"/>
      <c r="AW25" s="315"/>
      <c r="AX25" s="315"/>
      <c r="AY25" s="315"/>
      <c r="AZ25" s="315"/>
      <c r="BA25" s="315"/>
      <c r="BB25" s="315"/>
      <c r="BC25" s="318">
        <f>AD25/U25*100</f>
        <v>94.5563839424546</v>
      </c>
      <c r="BD25" s="318"/>
      <c r="BE25" s="318"/>
      <c r="BF25" s="318"/>
      <c r="BG25" s="318"/>
      <c r="BH25" s="318"/>
      <c r="BI25" s="318"/>
      <c r="BJ25" s="318"/>
      <c r="BK25" s="34"/>
    </row>
    <row r="26" spans="3:63" s="7" customFormat="1" ht="12" customHeight="1">
      <c r="C26" s="153"/>
      <c r="D26" s="294" t="s">
        <v>143</v>
      </c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149"/>
      <c r="U26" s="312">
        <f>SUM(U27)</f>
        <v>221877000</v>
      </c>
      <c r="V26" s="313"/>
      <c r="W26" s="313"/>
      <c r="X26" s="313"/>
      <c r="Y26" s="313"/>
      <c r="Z26" s="313"/>
      <c r="AA26" s="313"/>
      <c r="AB26" s="313"/>
      <c r="AC26" s="313"/>
      <c r="AD26" s="312">
        <f>SUM(AD27)</f>
        <v>209798868</v>
      </c>
      <c r="AE26" s="313"/>
      <c r="AF26" s="313"/>
      <c r="AG26" s="313"/>
      <c r="AH26" s="313"/>
      <c r="AI26" s="313"/>
      <c r="AJ26" s="313"/>
      <c r="AK26" s="313"/>
      <c r="AL26" s="313"/>
      <c r="AM26" s="312">
        <f>SUM(AM27)</f>
        <v>0</v>
      </c>
      <c r="AN26" s="313"/>
      <c r="AO26" s="313"/>
      <c r="AP26" s="313"/>
      <c r="AQ26" s="313"/>
      <c r="AR26" s="313"/>
      <c r="AS26" s="313"/>
      <c r="AT26" s="313"/>
      <c r="AU26" s="307">
        <f>U26-AD26-AM26</f>
        <v>12078132</v>
      </c>
      <c r="AV26" s="307"/>
      <c r="AW26" s="307"/>
      <c r="AX26" s="307"/>
      <c r="AY26" s="307"/>
      <c r="AZ26" s="307"/>
      <c r="BA26" s="307"/>
      <c r="BB26" s="307"/>
      <c r="BC26" s="308">
        <f>AD26/U26*100</f>
        <v>94.5563839424546</v>
      </c>
      <c r="BD26" s="308"/>
      <c r="BE26" s="308"/>
      <c r="BF26" s="308"/>
      <c r="BG26" s="308"/>
      <c r="BH26" s="308"/>
      <c r="BI26" s="308"/>
      <c r="BJ26" s="308"/>
      <c r="BK26" s="34"/>
    </row>
    <row r="27" spans="3:63" s="7" customFormat="1" ht="12" customHeight="1">
      <c r="C27" s="49"/>
      <c r="D27" s="67"/>
      <c r="E27" s="294" t="s">
        <v>118</v>
      </c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149"/>
      <c r="U27" s="314">
        <v>221877000</v>
      </c>
      <c r="V27" s="309"/>
      <c r="W27" s="309"/>
      <c r="X27" s="309"/>
      <c r="Y27" s="309"/>
      <c r="Z27" s="309"/>
      <c r="AA27" s="309"/>
      <c r="AB27" s="309"/>
      <c r="AC27" s="309"/>
      <c r="AD27" s="309">
        <v>209798868</v>
      </c>
      <c r="AE27" s="309"/>
      <c r="AF27" s="309"/>
      <c r="AG27" s="309"/>
      <c r="AH27" s="309"/>
      <c r="AI27" s="309"/>
      <c r="AJ27" s="309"/>
      <c r="AK27" s="309"/>
      <c r="AL27" s="309"/>
      <c r="AM27" s="309">
        <v>0</v>
      </c>
      <c r="AN27" s="309"/>
      <c r="AO27" s="309"/>
      <c r="AP27" s="309"/>
      <c r="AQ27" s="309"/>
      <c r="AR27" s="309"/>
      <c r="AS27" s="309"/>
      <c r="AT27" s="309"/>
      <c r="AU27" s="307">
        <f>U27-AD27-AM27</f>
        <v>12078132</v>
      </c>
      <c r="AV27" s="307"/>
      <c r="AW27" s="307"/>
      <c r="AX27" s="307"/>
      <c r="AY27" s="307"/>
      <c r="AZ27" s="307"/>
      <c r="BA27" s="307"/>
      <c r="BB27" s="307"/>
      <c r="BC27" s="308">
        <f>AD27/U27*100</f>
        <v>94.5563839424546</v>
      </c>
      <c r="BD27" s="308"/>
      <c r="BE27" s="308"/>
      <c r="BF27" s="308"/>
      <c r="BG27" s="308"/>
      <c r="BH27" s="308"/>
      <c r="BI27" s="308"/>
      <c r="BJ27" s="308"/>
      <c r="BK27" s="34"/>
    </row>
    <row r="28" spans="2:63" s="7" customFormat="1" ht="10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9"/>
      <c r="BK28" s="34"/>
    </row>
    <row r="29" spans="20:63" s="7" customFormat="1" ht="10.5" customHeight="1">
      <c r="T29" s="10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3"/>
      <c r="BK29" s="34"/>
    </row>
    <row r="30" spans="50:63" s="7" customFormat="1" ht="10.5" customHeight="1"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3"/>
      <c r="BK30" s="34"/>
    </row>
    <row r="31" spans="50:63" s="7" customFormat="1" ht="10.5" customHeight="1"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3"/>
      <c r="BK31" s="34"/>
    </row>
    <row r="32" ht="10.5" customHeight="1"/>
    <row r="33" ht="10.5" customHeight="1"/>
    <row r="34" spans="2:63" s="1" customFormat="1" ht="18" customHeight="1">
      <c r="B34" s="268" t="s">
        <v>234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14"/>
    </row>
    <row r="35" spans="2:63" ht="12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20" t="s">
        <v>217</v>
      </c>
      <c r="BK35" s="12"/>
    </row>
    <row r="36" spans="2:63" ht="19.5" customHeight="1">
      <c r="B36" s="337" t="s">
        <v>145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 t="s">
        <v>146</v>
      </c>
      <c r="N36" s="338"/>
      <c r="O36" s="338"/>
      <c r="P36" s="338"/>
      <c r="Q36" s="338"/>
      <c r="R36" s="338"/>
      <c r="S36" s="338"/>
      <c r="T36" s="338"/>
      <c r="U36" s="338"/>
      <c r="V36" s="338"/>
      <c r="W36" s="338" t="s">
        <v>147</v>
      </c>
      <c r="X36" s="338"/>
      <c r="Y36" s="338"/>
      <c r="Z36" s="338"/>
      <c r="AA36" s="338"/>
      <c r="AB36" s="338"/>
      <c r="AC36" s="338"/>
      <c r="AD36" s="338"/>
      <c r="AE36" s="338"/>
      <c r="AF36" s="338"/>
      <c r="AG36" s="338" t="s">
        <v>369</v>
      </c>
      <c r="AH36" s="338"/>
      <c r="AI36" s="338"/>
      <c r="AJ36" s="338"/>
      <c r="AK36" s="338"/>
      <c r="AL36" s="338"/>
      <c r="AM36" s="338"/>
      <c r="AN36" s="338"/>
      <c r="AO36" s="338"/>
      <c r="AP36" s="338"/>
      <c r="AQ36" s="338" t="s">
        <v>370</v>
      </c>
      <c r="AR36" s="338"/>
      <c r="AS36" s="338"/>
      <c r="AT36" s="338"/>
      <c r="AU36" s="338"/>
      <c r="AV36" s="338"/>
      <c r="AW36" s="338"/>
      <c r="AX36" s="338"/>
      <c r="AY36" s="338"/>
      <c r="AZ36" s="338"/>
      <c r="BA36" s="338" t="s">
        <v>371</v>
      </c>
      <c r="BB36" s="338"/>
      <c r="BC36" s="338"/>
      <c r="BD36" s="338"/>
      <c r="BE36" s="338"/>
      <c r="BF36" s="338"/>
      <c r="BG36" s="338"/>
      <c r="BH36" s="338"/>
      <c r="BI36" s="338"/>
      <c r="BJ36" s="339"/>
      <c r="BK36" s="6"/>
    </row>
    <row r="37" spans="2:63" ht="10.5" customHeight="1">
      <c r="B37" s="7"/>
      <c r="C37" s="7"/>
      <c r="D37" s="7"/>
      <c r="E37" s="7"/>
      <c r="F37" s="11"/>
      <c r="G37" s="11"/>
      <c r="H37" s="11"/>
      <c r="I37" s="11"/>
      <c r="J37" s="11"/>
      <c r="K37" s="7"/>
      <c r="L37" s="26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15"/>
    </row>
    <row r="38" spans="2:63" ht="12.75" customHeight="1">
      <c r="B38" s="7"/>
      <c r="C38" s="326" t="s">
        <v>210</v>
      </c>
      <c r="D38" s="326"/>
      <c r="E38" s="326"/>
      <c r="F38" s="336" t="s">
        <v>319</v>
      </c>
      <c r="G38" s="336"/>
      <c r="H38" s="336"/>
      <c r="I38" s="326" t="s">
        <v>211</v>
      </c>
      <c r="J38" s="326"/>
      <c r="K38" s="326"/>
      <c r="L38" s="26"/>
      <c r="M38" s="335">
        <v>53284510000</v>
      </c>
      <c r="N38" s="335"/>
      <c r="O38" s="335"/>
      <c r="P38" s="335"/>
      <c r="Q38" s="335"/>
      <c r="R38" s="335"/>
      <c r="S38" s="335"/>
      <c r="T38" s="335"/>
      <c r="U38" s="335"/>
      <c r="V38" s="335"/>
      <c r="W38" s="335">
        <v>60668753608</v>
      </c>
      <c r="X38" s="335"/>
      <c r="Y38" s="335"/>
      <c r="Z38" s="335"/>
      <c r="AA38" s="335"/>
      <c r="AB38" s="335"/>
      <c r="AC38" s="335"/>
      <c r="AD38" s="335"/>
      <c r="AE38" s="335"/>
      <c r="AF38" s="335"/>
      <c r="AG38" s="335">
        <v>53278030191</v>
      </c>
      <c r="AH38" s="335"/>
      <c r="AI38" s="335"/>
      <c r="AJ38" s="335"/>
      <c r="AK38" s="335"/>
      <c r="AL38" s="335"/>
      <c r="AM38" s="335"/>
      <c r="AN38" s="335"/>
      <c r="AO38" s="335"/>
      <c r="AP38" s="335"/>
      <c r="AQ38" s="335">
        <v>965638533</v>
      </c>
      <c r="AR38" s="335"/>
      <c r="AS38" s="335"/>
      <c r="AT38" s="335"/>
      <c r="AU38" s="335"/>
      <c r="AV38" s="335"/>
      <c r="AW38" s="335"/>
      <c r="AX38" s="335"/>
      <c r="AY38" s="335"/>
      <c r="AZ38" s="335"/>
      <c r="BA38" s="335">
        <v>6426633953</v>
      </c>
      <c r="BB38" s="335"/>
      <c r="BC38" s="335"/>
      <c r="BD38" s="335"/>
      <c r="BE38" s="335"/>
      <c r="BF38" s="335"/>
      <c r="BG38" s="335"/>
      <c r="BH38" s="335"/>
      <c r="BI38" s="335"/>
      <c r="BJ38" s="335"/>
      <c r="BK38" s="15"/>
    </row>
    <row r="39" spans="2:63" ht="10.5" customHeight="1">
      <c r="B39" s="7"/>
      <c r="C39" s="7"/>
      <c r="D39" s="7"/>
      <c r="E39" s="7"/>
      <c r="F39" s="11"/>
      <c r="G39" s="11"/>
      <c r="H39" s="11"/>
      <c r="I39" s="11"/>
      <c r="J39" s="11"/>
      <c r="K39" s="7"/>
      <c r="L39" s="26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15"/>
    </row>
    <row r="40" spans="2:63" ht="12.75" customHeight="1">
      <c r="B40" s="7"/>
      <c r="C40" s="7"/>
      <c r="D40" s="7"/>
      <c r="E40" s="7"/>
      <c r="F40" s="336" t="s">
        <v>372</v>
      </c>
      <c r="G40" s="336"/>
      <c r="H40" s="336"/>
      <c r="I40" s="11"/>
      <c r="J40" s="11"/>
      <c r="K40" s="7"/>
      <c r="L40" s="26"/>
      <c r="M40" s="335">
        <v>52416113000</v>
      </c>
      <c r="N40" s="335"/>
      <c r="O40" s="335"/>
      <c r="P40" s="335"/>
      <c r="Q40" s="335"/>
      <c r="R40" s="335"/>
      <c r="S40" s="335"/>
      <c r="T40" s="335"/>
      <c r="U40" s="335"/>
      <c r="V40" s="335"/>
      <c r="W40" s="335">
        <v>59225787873</v>
      </c>
      <c r="X40" s="335"/>
      <c r="Y40" s="335"/>
      <c r="Z40" s="335"/>
      <c r="AA40" s="335"/>
      <c r="AB40" s="335"/>
      <c r="AC40" s="335"/>
      <c r="AD40" s="335"/>
      <c r="AE40" s="335"/>
      <c r="AF40" s="335"/>
      <c r="AG40" s="335">
        <v>52484894530</v>
      </c>
      <c r="AH40" s="335"/>
      <c r="AI40" s="335"/>
      <c r="AJ40" s="335"/>
      <c r="AK40" s="335"/>
      <c r="AL40" s="335"/>
      <c r="AM40" s="335"/>
      <c r="AN40" s="335"/>
      <c r="AO40" s="335"/>
      <c r="AP40" s="335"/>
      <c r="AQ40" s="335">
        <v>922775515</v>
      </c>
      <c r="AR40" s="335"/>
      <c r="AS40" s="335"/>
      <c r="AT40" s="335"/>
      <c r="AU40" s="335"/>
      <c r="AV40" s="335"/>
      <c r="AW40" s="335"/>
      <c r="AX40" s="335"/>
      <c r="AY40" s="335"/>
      <c r="AZ40" s="335"/>
      <c r="BA40" s="335">
        <v>5821087777</v>
      </c>
      <c r="BB40" s="335"/>
      <c r="BC40" s="335"/>
      <c r="BD40" s="335"/>
      <c r="BE40" s="335"/>
      <c r="BF40" s="335"/>
      <c r="BG40" s="335"/>
      <c r="BH40" s="335"/>
      <c r="BI40" s="335"/>
      <c r="BJ40" s="335"/>
      <c r="BK40" s="15"/>
    </row>
    <row r="41" spans="2:63" ht="10.5" customHeight="1">
      <c r="B41" s="7"/>
      <c r="C41" s="7"/>
      <c r="D41" s="7"/>
      <c r="E41" s="7"/>
      <c r="F41" s="11"/>
      <c r="G41" s="11"/>
      <c r="H41" s="11"/>
      <c r="I41" s="11"/>
      <c r="J41" s="11"/>
      <c r="K41" s="7"/>
      <c r="L41" s="26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15"/>
    </row>
    <row r="42" spans="2:63" ht="12.75" customHeight="1">
      <c r="B42" s="7"/>
      <c r="C42" s="7"/>
      <c r="D42" s="7"/>
      <c r="E42" s="7"/>
      <c r="F42" s="336" t="s">
        <v>373</v>
      </c>
      <c r="G42" s="336"/>
      <c r="H42" s="336"/>
      <c r="I42" s="11"/>
      <c r="J42" s="11"/>
      <c r="K42" s="7"/>
      <c r="L42" s="26"/>
      <c r="M42" s="335">
        <v>53523568000</v>
      </c>
      <c r="N42" s="335"/>
      <c r="O42" s="335"/>
      <c r="P42" s="335"/>
      <c r="Q42" s="335"/>
      <c r="R42" s="335"/>
      <c r="S42" s="335"/>
      <c r="T42" s="335"/>
      <c r="U42" s="335"/>
      <c r="V42" s="335"/>
      <c r="W42" s="335">
        <v>59932475942</v>
      </c>
      <c r="X42" s="335"/>
      <c r="Y42" s="335"/>
      <c r="Z42" s="335"/>
      <c r="AA42" s="335"/>
      <c r="AB42" s="335"/>
      <c r="AC42" s="335"/>
      <c r="AD42" s="335"/>
      <c r="AE42" s="335"/>
      <c r="AF42" s="335"/>
      <c r="AG42" s="335">
        <v>54051038993</v>
      </c>
      <c r="AH42" s="335"/>
      <c r="AI42" s="335"/>
      <c r="AJ42" s="335"/>
      <c r="AK42" s="335"/>
      <c r="AL42" s="335"/>
      <c r="AM42" s="335"/>
      <c r="AN42" s="335"/>
      <c r="AO42" s="335"/>
      <c r="AP42" s="335"/>
      <c r="AQ42" s="335">
        <v>1572080359</v>
      </c>
      <c r="AR42" s="335"/>
      <c r="AS42" s="335"/>
      <c r="AT42" s="335"/>
      <c r="AU42" s="335"/>
      <c r="AV42" s="335"/>
      <c r="AW42" s="335"/>
      <c r="AX42" s="335"/>
      <c r="AY42" s="335"/>
      <c r="AZ42" s="335"/>
      <c r="BA42" s="335">
        <v>4310772745</v>
      </c>
      <c r="BB42" s="335"/>
      <c r="BC42" s="335"/>
      <c r="BD42" s="335"/>
      <c r="BE42" s="335"/>
      <c r="BF42" s="335"/>
      <c r="BG42" s="335"/>
      <c r="BH42" s="335"/>
      <c r="BI42" s="335"/>
      <c r="BJ42" s="335"/>
      <c r="BK42" s="15"/>
    </row>
    <row r="43" spans="2:63" ht="10.5" customHeight="1">
      <c r="B43" s="7"/>
      <c r="C43" s="7"/>
      <c r="D43" s="7"/>
      <c r="E43" s="7"/>
      <c r="I43" s="11"/>
      <c r="J43" s="11"/>
      <c r="K43" s="7"/>
      <c r="L43" s="26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15"/>
    </row>
    <row r="44" spans="1:63" ht="12.75" customHeight="1">
      <c r="A44" s="16"/>
      <c r="B44" s="7"/>
      <c r="C44" s="7"/>
      <c r="D44" s="7"/>
      <c r="E44" s="7"/>
      <c r="F44" s="336" t="s">
        <v>374</v>
      </c>
      <c r="G44" s="336"/>
      <c r="H44" s="336"/>
      <c r="I44" s="11"/>
      <c r="J44" s="11"/>
      <c r="K44" s="7"/>
      <c r="L44" s="26"/>
      <c r="M44" s="334">
        <v>57669277000</v>
      </c>
      <c r="N44" s="334"/>
      <c r="O44" s="334"/>
      <c r="P44" s="334"/>
      <c r="Q44" s="334"/>
      <c r="R44" s="334"/>
      <c r="S44" s="334"/>
      <c r="T44" s="334"/>
      <c r="U44" s="334"/>
      <c r="V44" s="334"/>
      <c r="W44" s="334">
        <v>63019820189</v>
      </c>
      <c r="X44" s="334"/>
      <c r="Y44" s="334"/>
      <c r="Z44" s="334"/>
      <c r="AA44" s="334"/>
      <c r="AB44" s="334"/>
      <c r="AC44" s="334"/>
      <c r="AD44" s="334"/>
      <c r="AE44" s="334"/>
      <c r="AF44" s="334"/>
      <c r="AG44" s="334">
        <v>58882807128</v>
      </c>
      <c r="AH44" s="334"/>
      <c r="AI44" s="334"/>
      <c r="AJ44" s="334"/>
      <c r="AK44" s="334"/>
      <c r="AL44" s="334"/>
      <c r="AM44" s="334"/>
      <c r="AN44" s="334"/>
      <c r="AO44" s="334"/>
      <c r="AP44" s="334"/>
      <c r="AQ44" s="334">
        <v>565659296</v>
      </c>
      <c r="AR44" s="334"/>
      <c r="AS44" s="334"/>
      <c r="AT44" s="334"/>
      <c r="AU44" s="334"/>
      <c r="AV44" s="334"/>
      <c r="AW44" s="334"/>
      <c r="AX44" s="334"/>
      <c r="AY44" s="334"/>
      <c r="AZ44" s="334"/>
      <c r="BA44" s="334">
        <v>3577463246</v>
      </c>
      <c r="BB44" s="334"/>
      <c r="BC44" s="334"/>
      <c r="BD44" s="334"/>
      <c r="BE44" s="334"/>
      <c r="BF44" s="334"/>
      <c r="BG44" s="334"/>
      <c r="BH44" s="334"/>
      <c r="BI44" s="334"/>
      <c r="BJ44" s="334"/>
      <c r="BK44" s="32"/>
    </row>
    <row r="45" spans="1:63" ht="10.5" customHeight="1">
      <c r="A45" s="16"/>
      <c r="B45" s="17"/>
      <c r="C45" s="17"/>
      <c r="D45" s="17"/>
      <c r="E45" s="17"/>
      <c r="F45" s="31"/>
      <c r="G45" s="31"/>
      <c r="H45" s="31"/>
      <c r="I45" s="31"/>
      <c r="J45" s="31"/>
      <c r="K45" s="17"/>
      <c r="L45" s="35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2"/>
    </row>
    <row r="46" spans="2:63" ht="12.75" customHeight="1">
      <c r="B46" s="7"/>
      <c r="C46" s="7"/>
      <c r="D46" s="7"/>
      <c r="E46" s="7"/>
      <c r="F46" s="336" t="s">
        <v>375</v>
      </c>
      <c r="G46" s="336"/>
      <c r="H46" s="336"/>
      <c r="I46" s="11"/>
      <c r="J46" s="11"/>
      <c r="K46" s="7"/>
      <c r="L46" s="7"/>
      <c r="M46" s="314">
        <v>61814639000</v>
      </c>
      <c r="N46" s="334"/>
      <c r="O46" s="334"/>
      <c r="P46" s="334"/>
      <c r="Q46" s="334"/>
      <c r="R46" s="334"/>
      <c r="S46" s="334"/>
      <c r="T46" s="334"/>
      <c r="U46" s="334"/>
      <c r="V46" s="334"/>
      <c r="W46" s="334">
        <v>67513444890</v>
      </c>
      <c r="X46" s="334"/>
      <c r="Y46" s="334"/>
      <c r="Z46" s="334"/>
      <c r="AA46" s="334"/>
      <c r="AB46" s="334"/>
      <c r="AC46" s="334"/>
      <c r="AD46" s="334"/>
      <c r="AE46" s="334"/>
      <c r="AF46" s="334"/>
      <c r="AG46" s="334">
        <v>63255467662</v>
      </c>
      <c r="AH46" s="334"/>
      <c r="AI46" s="334"/>
      <c r="AJ46" s="334"/>
      <c r="AK46" s="334"/>
      <c r="AL46" s="334"/>
      <c r="AM46" s="334"/>
      <c r="AN46" s="334"/>
      <c r="AO46" s="334"/>
      <c r="AP46" s="334"/>
      <c r="AQ46" s="334">
        <v>571099861</v>
      </c>
      <c r="AR46" s="334"/>
      <c r="AS46" s="334"/>
      <c r="AT46" s="334"/>
      <c r="AU46" s="334"/>
      <c r="AV46" s="334"/>
      <c r="AW46" s="334"/>
      <c r="AX46" s="334"/>
      <c r="AY46" s="334"/>
      <c r="AZ46" s="334"/>
      <c r="BA46" s="334">
        <v>3689354309</v>
      </c>
      <c r="BB46" s="334"/>
      <c r="BC46" s="334"/>
      <c r="BD46" s="334"/>
      <c r="BE46" s="334"/>
      <c r="BF46" s="334"/>
      <c r="BG46" s="334"/>
      <c r="BH46" s="334"/>
      <c r="BI46" s="334"/>
      <c r="BJ46" s="334"/>
      <c r="BK46" s="15"/>
    </row>
    <row r="47" spans="2:63" s="16" customFormat="1" ht="12.75" customHeight="1">
      <c r="B47" s="17"/>
      <c r="C47" s="17"/>
      <c r="D47" s="17"/>
      <c r="E47" s="17"/>
      <c r="F47" s="31"/>
      <c r="G47" s="31"/>
      <c r="H47" s="31"/>
      <c r="I47" s="31"/>
      <c r="J47" s="31"/>
      <c r="K47" s="17"/>
      <c r="L47" s="35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32"/>
    </row>
    <row r="48" spans="2:63" s="16" customFormat="1" ht="12.75" customHeight="1">
      <c r="B48" s="17"/>
      <c r="C48" s="17"/>
      <c r="D48" s="17"/>
      <c r="E48" s="17"/>
      <c r="F48" s="341" t="s">
        <v>376</v>
      </c>
      <c r="G48" s="341"/>
      <c r="H48" s="341"/>
      <c r="I48" s="31"/>
      <c r="J48" s="31"/>
      <c r="K48" s="17"/>
      <c r="L48" s="35"/>
      <c r="M48" s="284">
        <v>64307534000</v>
      </c>
      <c r="N48" s="284"/>
      <c r="O48" s="284"/>
      <c r="P48" s="284"/>
      <c r="Q48" s="284"/>
      <c r="R48" s="284"/>
      <c r="S48" s="284"/>
      <c r="T48" s="284"/>
      <c r="U48" s="284"/>
      <c r="V48" s="284"/>
      <c r="W48" s="284">
        <v>68676049201</v>
      </c>
      <c r="X48" s="284"/>
      <c r="Y48" s="284"/>
      <c r="Z48" s="284"/>
      <c r="AA48" s="284"/>
      <c r="AB48" s="284"/>
      <c r="AC48" s="284"/>
      <c r="AD48" s="284"/>
      <c r="AE48" s="284"/>
      <c r="AF48" s="284"/>
      <c r="AG48" s="284">
        <v>64126607244</v>
      </c>
      <c r="AH48" s="284"/>
      <c r="AI48" s="284"/>
      <c r="AJ48" s="284"/>
      <c r="AK48" s="284"/>
      <c r="AL48" s="284"/>
      <c r="AM48" s="284"/>
      <c r="AN48" s="284"/>
      <c r="AO48" s="284"/>
      <c r="AP48" s="284"/>
      <c r="AQ48" s="284">
        <v>600346156</v>
      </c>
      <c r="AR48" s="284"/>
      <c r="AS48" s="284"/>
      <c r="AT48" s="284"/>
      <c r="AU48" s="284"/>
      <c r="AV48" s="284"/>
      <c r="AW48" s="284"/>
      <c r="AX48" s="284"/>
      <c r="AY48" s="284"/>
      <c r="AZ48" s="284"/>
      <c r="BA48" s="284">
        <v>3954942358</v>
      </c>
      <c r="BB48" s="284"/>
      <c r="BC48" s="284"/>
      <c r="BD48" s="284"/>
      <c r="BE48" s="284"/>
      <c r="BF48" s="284"/>
      <c r="BG48" s="284"/>
      <c r="BH48" s="284"/>
      <c r="BI48" s="284"/>
      <c r="BJ48" s="284"/>
      <c r="BK48" s="32"/>
    </row>
    <row r="49" spans="2:63" ht="10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3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7"/>
    </row>
    <row r="50" spans="2:6" ht="12" customHeight="1">
      <c r="B50" s="340" t="s">
        <v>148</v>
      </c>
      <c r="C50" s="340"/>
      <c r="D50" s="340"/>
      <c r="E50" s="6" t="s">
        <v>377</v>
      </c>
      <c r="F50" s="7" t="s">
        <v>235</v>
      </c>
    </row>
    <row r="51" spans="2:6" ht="12" customHeight="1">
      <c r="B51" s="5"/>
      <c r="C51" s="5"/>
      <c r="D51" s="5"/>
      <c r="E51" s="6"/>
      <c r="F51" s="7"/>
    </row>
    <row r="52" spans="2:63" ht="12" customHeight="1">
      <c r="B52" s="5"/>
      <c r="C52" s="5"/>
      <c r="D52" s="5"/>
      <c r="E52" s="5"/>
      <c r="F52" s="6"/>
      <c r="G52" s="7"/>
      <c r="H52" s="7"/>
      <c r="I52" s="7"/>
      <c r="BJ52" s="7"/>
      <c r="BK52" s="7"/>
    </row>
    <row r="53" spans="15:16" ht="11.25">
      <c r="O53" s="7"/>
      <c r="P53" s="7"/>
    </row>
  </sheetData>
  <sheetProtection/>
  <mergeCells count="149">
    <mergeCell ref="BA38:BJ38"/>
    <mergeCell ref="W44:AF44"/>
    <mergeCell ref="AQ40:AZ40"/>
    <mergeCell ref="W42:AF42"/>
    <mergeCell ref="AG42:AP42"/>
    <mergeCell ref="W40:AF40"/>
    <mergeCell ref="AG44:AP44"/>
    <mergeCell ref="AG40:AP40"/>
    <mergeCell ref="AQ38:AZ38"/>
    <mergeCell ref="AG38:AP38"/>
    <mergeCell ref="B50:D50"/>
    <mergeCell ref="F44:H44"/>
    <mergeCell ref="M44:V44"/>
    <mergeCell ref="F40:H40"/>
    <mergeCell ref="M40:V40"/>
    <mergeCell ref="M42:V42"/>
    <mergeCell ref="F48:H48"/>
    <mergeCell ref="M48:V48"/>
    <mergeCell ref="BA40:BJ40"/>
    <mergeCell ref="B34:BJ34"/>
    <mergeCell ref="B36:L36"/>
    <mergeCell ref="M36:V36"/>
    <mergeCell ref="W36:AF36"/>
    <mergeCell ref="AG36:AP36"/>
    <mergeCell ref="AQ36:AZ36"/>
    <mergeCell ref="BA36:BJ36"/>
    <mergeCell ref="C38:E38"/>
    <mergeCell ref="I38:K38"/>
    <mergeCell ref="F38:H38"/>
    <mergeCell ref="F42:H42"/>
    <mergeCell ref="W48:AF48"/>
    <mergeCell ref="AG48:AP48"/>
    <mergeCell ref="AG46:AP46"/>
    <mergeCell ref="M38:V38"/>
    <mergeCell ref="W38:AF38"/>
    <mergeCell ref="F46:H46"/>
    <mergeCell ref="M46:V46"/>
    <mergeCell ref="W46:AF46"/>
    <mergeCell ref="BA46:BJ46"/>
    <mergeCell ref="AQ42:AZ42"/>
    <mergeCell ref="BA42:BJ42"/>
    <mergeCell ref="AQ48:AZ48"/>
    <mergeCell ref="BA48:BJ48"/>
    <mergeCell ref="AQ44:AZ44"/>
    <mergeCell ref="BA44:BJ44"/>
    <mergeCell ref="AQ46:AZ46"/>
    <mergeCell ref="B3:BJ3"/>
    <mergeCell ref="B5:T6"/>
    <mergeCell ref="U5:BJ5"/>
    <mergeCell ref="U6:AC6"/>
    <mergeCell ref="AD6:AL6"/>
    <mergeCell ref="AM6:AT6"/>
    <mergeCell ref="AU6:BB6"/>
    <mergeCell ref="BC6:BJ6"/>
    <mergeCell ref="U7:AC7"/>
    <mergeCell ref="AD7:AL7"/>
    <mergeCell ref="AM7:AT7"/>
    <mergeCell ref="AU7:BB7"/>
    <mergeCell ref="BC7:BJ7"/>
    <mergeCell ref="AU9:BB9"/>
    <mergeCell ref="BC9:BJ9"/>
    <mergeCell ref="AU10:BB10"/>
    <mergeCell ref="AD19:AL19"/>
    <mergeCell ref="AD20:AL20"/>
    <mergeCell ref="AD21:AL21"/>
    <mergeCell ref="AD22:AL22"/>
    <mergeCell ref="AD15:AL15"/>
    <mergeCell ref="AD16:AL16"/>
    <mergeCell ref="AD17:AL17"/>
    <mergeCell ref="AD18:AL18"/>
    <mergeCell ref="D26:S26"/>
    <mergeCell ref="E20:S20"/>
    <mergeCell ref="U15:AC15"/>
    <mergeCell ref="U16:AC16"/>
    <mergeCell ref="U17:AC17"/>
    <mergeCell ref="U18:AC18"/>
    <mergeCell ref="U19:AC19"/>
    <mergeCell ref="U20:AC20"/>
    <mergeCell ref="U21:AC21"/>
    <mergeCell ref="U22:AC22"/>
    <mergeCell ref="D19:S19"/>
    <mergeCell ref="D21:S21"/>
    <mergeCell ref="E22:S22"/>
    <mergeCell ref="C25:S25"/>
    <mergeCell ref="D15:S15"/>
    <mergeCell ref="E16:S16"/>
    <mergeCell ref="D17:S17"/>
    <mergeCell ref="E18:S18"/>
    <mergeCell ref="C9:S9"/>
    <mergeCell ref="D10:S10"/>
    <mergeCell ref="E11:S11"/>
    <mergeCell ref="C14:S14"/>
    <mergeCell ref="E27:S27"/>
    <mergeCell ref="U9:AC9"/>
    <mergeCell ref="AD9:AL9"/>
    <mergeCell ref="AM9:AT9"/>
    <mergeCell ref="U10:AC10"/>
    <mergeCell ref="U11:AC11"/>
    <mergeCell ref="AD10:AL10"/>
    <mergeCell ref="AD11:AL11"/>
    <mergeCell ref="AM10:AT10"/>
    <mergeCell ref="AM11:AT11"/>
    <mergeCell ref="AU11:BB11"/>
    <mergeCell ref="BC11:BJ11"/>
    <mergeCell ref="BC10:BJ10"/>
    <mergeCell ref="U14:AC14"/>
    <mergeCell ref="AD14:AL14"/>
    <mergeCell ref="BC14:BJ14"/>
    <mergeCell ref="AU14:BB14"/>
    <mergeCell ref="AM14:AT14"/>
    <mergeCell ref="AU15:BB15"/>
    <mergeCell ref="AU16:BB16"/>
    <mergeCell ref="AU17:BB17"/>
    <mergeCell ref="AU18:BB18"/>
    <mergeCell ref="AM15:AT15"/>
    <mergeCell ref="AM16:AT16"/>
    <mergeCell ref="AM17:AT17"/>
    <mergeCell ref="AM18:AT18"/>
    <mergeCell ref="AM19:AT19"/>
    <mergeCell ref="AM20:AT20"/>
    <mergeCell ref="AM21:AT21"/>
    <mergeCell ref="AM22:AT22"/>
    <mergeCell ref="BC15:BJ15"/>
    <mergeCell ref="BC16:BJ16"/>
    <mergeCell ref="BC17:BJ17"/>
    <mergeCell ref="BC18:BJ18"/>
    <mergeCell ref="AU25:BB25"/>
    <mergeCell ref="BC19:BJ19"/>
    <mergeCell ref="BC20:BJ20"/>
    <mergeCell ref="BC21:BJ21"/>
    <mergeCell ref="BC22:BJ22"/>
    <mergeCell ref="AU19:BB19"/>
    <mergeCell ref="AU20:BB20"/>
    <mergeCell ref="AU21:BB21"/>
    <mergeCell ref="AU22:BB22"/>
    <mergeCell ref="BC25:BJ25"/>
    <mergeCell ref="AM27:AT27"/>
    <mergeCell ref="U25:AC25"/>
    <mergeCell ref="AD25:AL25"/>
    <mergeCell ref="AM25:AT25"/>
    <mergeCell ref="AD27:AL27"/>
    <mergeCell ref="U26:AC26"/>
    <mergeCell ref="U27:AC27"/>
    <mergeCell ref="AD26:AL26"/>
    <mergeCell ref="AM26:AT26"/>
    <mergeCell ref="AU26:BB26"/>
    <mergeCell ref="BC26:BJ26"/>
    <mergeCell ref="BC27:BJ27"/>
    <mergeCell ref="AU27:BB27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1:27" ht="10.5" customHeight="1">
      <c r="A1" s="188" t="s">
        <v>245</v>
      </c>
      <c r="B1" s="7"/>
      <c r="C1" s="7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0.5" customHeight="1"/>
    <row r="3" spans="2:63" s="1" customFormat="1" ht="18" customHeight="1">
      <c r="B3" s="268" t="s">
        <v>384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1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20" t="s">
        <v>236</v>
      </c>
      <c r="BK4" s="7"/>
    </row>
    <row r="5" spans="2:63" ht="19.5" customHeight="1">
      <c r="B5" s="337" t="s">
        <v>212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7" t="s">
        <v>159</v>
      </c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 t="s">
        <v>213</v>
      </c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9"/>
      <c r="BK5" s="7"/>
    </row>
    <row r="6" spans="2:63" ht="19.5" customHeight="1">
      <c r="B6" s="333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32" t="s">
        <v>276</v>
      </c>
      <c r="T6" s="332"/>
      <c r="U6" s="332"/>
      <c r="V6" s="332"/>
      <c r="W6" s="332"/>
      <c r="X6" s="332"/>
      <c r="Y6" s="332"/>
      <c r="Z6" s="332"/>
      <c r="AA6" s="332"/>
      <c r="AB6" s="332"/>
      <c r="AC6" s="333"/>
      <c r="AD6" s="343" t="s">
        <v>331</v>
      </c>
      <c r="AE6" s="344"/>
      <c r="AF6" s="344"/>
      <c r="AG6" s="344"/>
      <c r="AH6" s="344"/>
      <c r="AI6" s="344"/>
      <c r="AJ6" s="344"/>
      <c r="AK6" s="344"/>
      <c r="AL6" s="344"/>
      <c r="AM6" s="344"/>
      <c r="AN6" s="345"/>
      <c r="AO6" s="331" t="s">
        <v>276</v>
      </c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46" t="s">
        <v>333</v>
      </c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7"/>
    </row>
    <row r="7" spans="2:63" ht="12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7"/>
    </row>
    <row r="8" spans="3:62" s="7" customFormat="1" ht="12" customHeight="1">
      <c r="C8" s="348" t="s">
        <v>15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6"/>
      <c r="S8" s="334">
        <v>67513445</v>
      </c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284">
        <v>68676049</v>
      </c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334">
        <v>63255468</v>
      </c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284">
        <v>64126607</v>
      </c>
      <c r="BA8" s="284"/>
      <c r="BB8" s="284"/>
      <c r="BC8" s="284"/>
      <c r="BD8" s="284"/>
      <c r="BE8" s="284"/>
      <c r="BF8" s="284"/>
      <c r="BG8" s="284"/>
      <c r="BH8" s="284"/>
      <c r="BI8" s="284"/>
      <c r="BJ8" s="284"/>
    </row>
    <row r="9" spans="3:62" s="7" customFormat="1" ht="12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6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3:62" s="7" customFormat="1" ht="12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6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</row>
    <row r="11" spans="3:62" s="7" customFormat="1" ht="12" customHeight="1">
      <c r="C11" s="348" t="s">
        <v>17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6"/>
      <c r="S11" s="334">
        <v>63855991</v>
      </c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284">
        <v>65111577</v>
      </c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334">
        <v>59665707</v>
      </c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284">
        <v>60623003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</row>
    <row r="12" spans="3:62" s="7" customFormat="1" ht="12" customHeight="1">
      <c r="C12" s="5"/>
      <c r="D12" s="348" t="s">
        <v>150</v>
      </c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6"/>
      <c r="S12" s="334">
        <v>60353224</v>
      </c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284">
        <v>61520515</v>
      </c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334">
        <v>58694862</v>
      </c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284">
        <v>59758852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</row>
    <row r="13" spans="3:62" s="7" customFormat="1" ht="12" customHeight="1">
      <c r="C13" s="5"/>
      <c r="D13" s="348" t="s">
        <v>151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6"/>
      <c r="S13" s="334">
        <v>3502767</v>
      </c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284">
        <v>3591062</v>
      </c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334">
        <v>970846</v>
      </c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284">
        <v>864151</v>
      </c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</row>
    <row r="14" spans="3:62" s="7" customFormat="1" ht="12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6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</row>
    <row r="15" spans="3:62" s="7" customFormat="1" ht="12" customHeight="1">
      <c r="C15" s="348" t="s">
        <v>18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6"/>
      <c r="S15" s="334">
        <v>308026</v>
      </c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284">
        <v>302372</v>
      </c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334">
        <v>240333</v>
      </c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284">
        <v>241505</v>
      </c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</row>
    <row r="16" spans="3:62" s="7" customFormat="1" ht="12" customHeight="1">
      <c r="C16" s="5"/>
      <c r="D16" s="348" t="s">
        <v>150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6"/>
      <c r="S16" s="334">
        <v>244530</v>
      </c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284">
        <v>248670</v>
      </c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334">
        <v>228725</v>
      </c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284">
        <v>233094</v>
      </c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</row>
    <row r="17" spans="3:62" s="7" customFormat="1" ht="12" customHeight="1">
      <c r="C17" s="5"/>
      <c r="D17" s="348" t="s">
        <v>151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6"/>
      <c r="S17" s="334">
        <v>63496</v>
      </c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284">
        <v>53702</v>
      </c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334">
        <v>11607</v>
      </c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284">
        <v>8411</v>
      </c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</row>
    <row r="18" spans="3:62" s="7" customFormat="1" ht="12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6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3:62" s="7" customFormat="1" ht="12" customHeight="1">
      <c r="C19" s="348" t="s">
        <v>19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6"/>
      <c r="S19" s="334">
        <v>3313613</v>
      </c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284">
        <v>3227701</v>
      </c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334">
        <v>3313613</v>
      </c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284">
        <v>3227701</v>
      </c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</row>
    <row r="20" spans="3:62" s="7" customFormat="1" ht="12" customHeight="1">
      <c r="C20" s="5"/>
      <c r="D20" s="348" t="s">
        <v>150</v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6"/>
      <c r="S20" s="334">
        <v>3313613</v>
      </c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284">
        <v>3227701</v>
      </c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334">
        <v>3313613</v>
      </c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284">
        <v>3227701</v>
      </c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</row>
    <row r="21" spans="3:62" s="7" customFormat="1" ht="12" customHeight="1">
      <c r="C21" s="5"/>
      <c r="D21" s="348" t="s">
        <v>151</v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6"/>
      <c r="S21" s="349">
        <v>0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84">
        <v>0</v>
      </c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75">
        <v>0</v>
      </c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84">
        <v>0</v>
      </c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</row>
    <row r="22" spans="3:62" s="7" customFormat="1" ht="12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6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</row>
    <row r="23" spans="3:62" s="7" customFormat="1" ht="12" customHeight="1">
      <c r="C23" s="348" t="s">
        <v>237</v>
      </c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6"/>
      <c r="S23" s="334">
        <v>35815</v>
      </c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284">
        <v>34398</v>
      </c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334">
        <v>35815</v>
      </c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284">
        <v>34398</v>
      </c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</row>
    <row r="24" spans="3:62" s="7" customFormat="1" ht="12" customHeight="1">
      <c r="C24" s="5"/>
      <c r="D24" s="348" t="s">
        <v>238</v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6"/>
      <c r="S24" s="334">
        <v>35815</v>
      </c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284">
        <v>34398</v>
      </c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334">
        <v>35815</v>
      </c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284">
        <v>34398</v>
      </c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</row>
    <row r="25" spans="3:62" s="7" customFormat="1" ht="12" customHeight="1">
      <c r="C25" s="5"/>
      <c r="D25" s="348" t="s">
        <v>151</v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6"/>
      <c r="S25" s="275">
        <v>0</v>
      </c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84">
        <v>0</v>
      </c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75">
        <v>0</v>
      </c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84">
        <v>0</v>
      </c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</row>
    <row r="26" spans="2:62" s="7" customFormat="1" ht="12" customHeight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2:63" ht="12" customHeight="1">
      <c r="B27" s="340" t="s">
        <v>148</v>
      </c>
      <c r="C27" s="340"/>
      <c r="D27" s="340"/>
      <c r="E27" s="2" t="s">
        <v>8</v>
      </c>
      <c r="F27" s="3" t="s">
        <v>235</v>
      </c>
      <c r="BK27" s="7"/>
    </row>
    <row r="28" spans="2:63" ht="12" customHeight="1">
      <c r="B28" s="7"/>
      <c r="C28" s="5"/>
      <c r="D28" s="5"/>
      <c r="E28" s="2"/>
      <c r="BK28" s="7"/>
    </row>
    <row r="29" spans="2:63" ht="12" customHeight="1">
      <c r="B29" s="7"/>
      <c r="C29" s="5"/>
      <c r="D29" s="5"/>
      <c r="E29" s="5"/>
      <c r="BK29" s="7"/>
    </row>
    <row r="30" spans="2:63" ht="12" customHeight="1">
      <c r="B30" s="7"/>
      <c r="C30" s="5"/>
      <c r="D30" s="5"/>
      <c r="E30" s="5"/>
      <c r="BK30" s="7"/>
    </row>
    <row r="31" spans="2:63" s="1" customFormat="1" ht="18" customHeight="1">
      <c r="B31" s="268" t="s">
        <v>385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18"/>
    </row>
    <row r="32" spans="2:63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50" t="s">
        <v>332</v>
      </c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7"/>
    </row>
    <row r="33" spans="2:63" ht="19.5" customHeight="1">
      <c r="B33" s="352" t="s">
        <v>390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3"/>
      <c r="W33" s="358" t="s">
        <v>221</v>
      </c>
      <c r="X33" s="359"/>
      <c r="Y33" s="359"/>
      <c r="Z33" s="359"/>
      <c r="AA33" s="359"/>
      <c r="AB33" s="359"/>
      <c r="AC33" s="359"/>
      <c r="AD33" s="360"/>
      <c r="AE33" s="253" t="s">
        <v>214</v>
      </c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37"/>
      <c r="BC33" s="358" t="s">
        <v>244</v>
      </c>
      <c r="BD33" s="359"/>
      <c r="BE33" s="359"/>
      <c r="BF33" s="359"/>
      <c r="BG33" s="359"/>
      <c r="BH33" s="359"/>
      <c r="BI33" s="359"/>
      <c r="BJ33" s="360"/>
      <c r="BK33" s="7"/>
    </row>
    <row r="34" spans="2:63" ht="19.5" customHeight="1"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5"/>
      <c r="W34" s="361"/>
      <c r="X34" s="362"/>
      <c r="Y34" s="362"/>
      <c r="Z34" s="362"/>
      <c r="AA34" s="362"/>
      <c r="AB34" s="362"/>
      <c r="AC34" s="362"/>
      <c r="AD34" s="363"/>
      <c r="AE34" s="258" t="s">
        <v>188</v>
      </c>
      <c r="AF34" s="286"/>
      <c r="AG34" s="286"/>
      <c r="AH34" s="286"/>
      <c r="AI34" s="286"/>
      <c r="AJ34" s="286"/>
      <c r="AK34" s="286"/>
      <c r="AL34" s="259"/>
      <c r="AM34" s="258" t="s">
        <v>215</v>
      </c>
      <c r="AN34" s="286"/>
      <c r="AO34" s="286"/>
      <c r="AP34" s="286"/>
      <c r="AQ34" s="286"/>
      <c r="AR34" s="286"/>
      <c r="AS34" s="286"/>
      <c r="AT34" s="259"/>
      <c r="AU34" s="258" t="s">
        <v>216</v>
      </c>
      <c r="AV34" s="286"/>
      <c r="AW34" s="286"/>
      <c r="AX34" s="286"/>
      <c r="AY34" s="286"/>
      <c r="AZ34" s="286"/>
      <c r="BA34" s="286"/>
      <c r="BB34" s="259"/>
      <c r="BC34" s="361"/>
      <c r="BD34" s="362"/>
      <c r="BE34" s="362"/>
      <c r="BF34" s="362"/>
      <c r="BG34" s="362"/>
      <c r="BH34" s="362"/>
      <c r="BI34" s="362"/>
      <c r="BJ34" s="363"/>
      <c r="BK34" s="7"/>
    </row>
    <row r="35" spans="2:63" ht="19.5" customHeight="1"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7"/>
      <c r="W35" s="364"/>
      <c r="X35" s="365"/>
      <c r="Y35" s="365"/>
      <c r="Z35" s="365"/>
      <c r="AA35" s="365"/>
      <c r="AB35" s="365"/>
      <c r="AC35" s="365"/>
      <c r="AD35" s="366"/>
      <c r="AE35" s="270" t="s">
        <v>264</v>
      </c>
      <c r="AF35" s="243"/>
      <c r="AG35" s="243"/>
      <c r="AH35" s="243"/>
      <c r="AI35" s="243"/>
      <c r="AJ35" s="243"/>
      <c r="AK35" s="243"/>
      <c r="AL35" s="244"/>
      <c r="AM35" s="270" t="s">
        <v>265</v>
      </c>
      <c r="AN35" s="243"/>
      <c r="AO35" s="243"/>
      <c r="AP35" s="243"/>
      <c r="AQ35" s="243"/>
      <c r="AR35" s="243"/>
      <c r="AS35" s="243"/>
      <c r="AT35" s="244"/>
      <c r="AU35" s="270" t="s">
        <v>391</v>
      </c>
      <c r="AV35" s="243"/>
      <c r="AW35" s="243"/>
      <c r="AX35" s="243"/>
      <c r="AY35" s="243"/>
      <c r="AZ35" s="243"/>
      <c r="BA35" s="243"/>
      <c r="BB35" s="244"/>
      <c r="BC35" s="364"/>
      <c r="BD35" s="365"/>
      <c r="BE35" s="365"/>
      <c r="BF35" s="365"/>
      <c r="BG35" s="365"/>
      <c r="BH35" s="365"/>
      <c r="BI35" s="365"/>
      <c r="BJ35" s="366"/>
      <c r="BK35" s="7"/>
    </row>
    <row r="36" spans="2:63" ht="12" customHeight="1">
      <c r="B36" s="56"/>
      <c r="C36" s="84"/>
      <c r="D36" s="51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84"/>
      <c r="W36" s="165"/>
      <c r="X36" s="166"/>
      <c r="Y36" s="166"/>
      <c r="Z36" s="166"/>
      <c r="AA36" s="166"/>
      <c r="AB36" s="166"/>
      <c r="AC36" s="166"/>
      <c r="AD36" s="166"/>
      <c r="AE36" s="51"/>
      <c r="AF36" s="56"/>
      <c r="AG36" s="56"/>
      <c r="AH36" s="56"/>
      <c r="AI36" s="56"/>
      <c r="AJ36" s="276" t="s">
        <v>14</v>
      </c>
      <c r="AK36" s="276"/>
      <c r="AL36" s="276"/>
      <c r="AM36" s="51"/>
      <c r="AN36" s="56"/>
      <c r="AO36" s="56"/>
      <c r="AP36" s="56"/>
      <c r="AQ36" s="56"/>
      <c r="AR36" s="276" t="s">
        <v>14</v>
      </c>
      <c r="AS36" s="276"/>
      <c r="AT36" s="276"/>
      <c r="AU36" s="51"/>
      <c r="AV36" s="56"/>
      <c r="AW36" s="56"/>
      <c r="AX36" s="56"/>
      <c r="AY36" s="56"/>
      <c r="AZ36" s="276" t="s">
        <v>14</v>
      </c>
      <c r="BA36" s="276"/>
      <c r="BB36" s="276"/>
      <c r="BC36" s="51"/>
      <c r="BD36" s="56"/>
      <c r="BE36" s="56"/>
      <c r="BF36" s="56"/>
      <c r="BG36" s="56"/>
      <c r="BH36" s="276" t="s">
        <v>14</v>
      </c>
      <c r="BI36" s="276"/>
      <c r="BJ36" s="276"/>
      <c r="BK36" s="7"/>
    </row>
    <row r="37" spans="2:63" ht="12" customHeight="1">
      <c r="B37" s="56"/>
      <c r="C37" s="84"/>
      <c r="D37" s="51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84"/>
      <c r="W37" s="167"/>
      <c r="X37" s="84"/>
      <c r="Y37" s="84"/>
      <c r="Z37" s="84"/>
      <c r="AA37" s="84"/>
      <c r="AB37" s="84"/>
      <c r="AC37" s="84"/>
      <c r="AD37" s="84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7"/>
    </row>
    <row r="38" spans="2:62" s="17" customFormat="1" ht="12" customHeight="1">
      <c r="B38" s="99"/>
      <c r="C38" s="99"/>
      <c r="D38" s="257" t="s">
        <v>149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99"/>
      <c r="W38" s="367">
        <f>SUM(W41,W43,W45,W47,W49,W51,W53,W55,W57)</f>
        <v>339956</v>
      </c>
      <c r="X38" s="285"/>
      <c r="Y38" s="285"/>
      <c r="Z38" s="285"/>
      <c r="AA38" s="285"/>
      <c r="AB38" s="285"/>
      <c r="AC38" s="285"/>
      <c r="AD38" s="285"/>
      <c r="AE38" s="285">
        <f>SUM(AE41,AE43,AE45,AE47,AE49,AE51,AE53,AE55,AE57)</f>
        <v>1410401032</v>
      </c>
      <c r="AF38" s="285"/>
      <c r="AG38" s="285"/>
      <c r="AH38" s="285"/>
      <c r="AI38" s="285"/>
      <c r="AJ38" s="285"/>
      <c r="AK38" s="285"/>
      <c r="AL38" s="285"/>
      <c r="AM38" s="285">
        <f>SUM(AM41,AM43,AM45,AM47,AM49,AM51,AM53,AM55,AM57)</f>
        <v>1355937698</v>
      </c>
      <c r="AN38" s="285"/>
      <c r="AO38" s="285"/>
      <c r="AP38" s="285"/>
      <c r="AQ38" s="285"/>
      <c r="AR38" s="285"/>
      <c r="AS38" s="285"/>
      <c r="AT38" s="285"/>
      <c r="AU38" s="285">
        <f>SUM(AU41,AU43,AU45,AU47,AU49,AU51,AU53,AU55,AU57)</f>
        <v>54463334</v>
      </c>
      <c r="AV38" s="285"/>
      <c r="AW38" s="285"/>
      <c r="AX38" s="285"/>
      <c r="AY38" s="285"/>
      <c r="AZ38" s="285"/>
      <c r="BA38" s="285"/>
      <c r="BB38" s="285"/>
      <c r="BC38" s="285">
        <f>SUM(BC41,BC43,BC45,BC47,BC49,BC51,BC53,BC55,BC57)</f>
        <v>58357591</v>
      </c>
      <c r="BD38" s="285"/>
      <c r="BE38" s="285"/>
      <c r="BF38" s="285"/>
      <c r="BG38" s="285"/>
      <c r="BH38" s="285"/>
      <c r="BI38" s="285"/>
      <c r="BJ38" s="285"/>
    </row>
    <row r="39" spans="2:62" s="7" customFormat="1" ht="12" customHeight="1">
      <c r="B39" s="56"/>
      <c r="C39" s="5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56"/>
      <c r="W39" s="168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</row>
    <row r="40" spans="2:62" s="7" customFormat="1" ht="12" customHeight="1">
      <c r="B40" s="56"/>
      <c r="C40" s="5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56"/>
      <c r="W40" s="168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1" spans="2:62" s="7" customFormat="1" ht="12" customHeight="1">
      <c r="B41" s="56"/>
      <c r="C41" s="368" t="s">
        <v>321</v>
      </c>
      <c r="D41" s="368"/>
      <c r="E41" s="368"/>
      <c r="F41" s="369" t="s">
        <v>152</v>
      </c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234"/>
      <c r="W41" s="370">
        <v>9570</v>
      </c>
      <c r="X41" s="370"/>
      <c r="Y41" s="370"/>
      <c r="Z41" s="370"/>
      <c r="AA41" s="370"/>
      <c r="AB41" s="370"/>
      <c r="AC41" s="370"/>
      <c r="AD41" s="370"/>
      <c r="AE41" s="370">
        <f>SUM(AM41:BB41)</f>
        <v>18979066</v>
      </c>
      <c r="AF41" s="370"/>
      <c r="AG41" s="370"/>
      <c r="AH41" s="370"/>
      <c r="AI41" s="370"/>
      <c r="AJ41" s="370"/>
      <c r="AK41" s="370"/>
      <c r="AL41" s="370"/>
      <c r="AM41" s="370">
        <v>5876630</v>
      </c>
      <c r="AN41" s="370"/>
      <c r="AO41" s="370"/>
      <c r="AP41" s="370"/>
      <c r="AQ41" s="370"/>
      <c r="AR41" s="370"/>
      <c r="AS41" s="370"/>
      <c r="AT41" s="370"/>
      <c r="AU41" s="370">
        <v>13102436</v>
      </c>
      <c r="AV41" s="370"/>
      <c r="AW41" s="370"/>
      <c r="AX41" s="370"/>
      <c r="AY41" s="370"/>
      <c r="AZ41" s="370"/>
      <c r="BA41" s="370"/>
      <c r="BB41" s="370"/>
      <c r="BC41" s="370">
        <v>391547</v>
      </c>
      <c r="BD41" s="370"/>
      <c r="BE41" s="370"/>
      <c r="BF41" s="370"/>
      <c r="BG41" s="370"/>
      <c r="BH41" s="370"/>
      <c r="BI41" s="370"/>
      <c r="BJ41" s="370"/>
    </row>
    <row r="42" spans="2:62" s="7" customFormat="1" ht="12" customHeight="1">
      <c r="B42" s="56"/>
      <c r="C42" s="169"/>
      <c r="D42" s="169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234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</row>
    <row r="43" spans="2:62" s="7" customFormat="1" ht="12" customHeight="1">
      <c r="B43" s="56"/>
      <c r="C43" s="368" t="s">
        <v>321</v>
      </c>
      <c r="D43" s="368"/>
      <c r="E43" s="368"/>
      <c r="F43" s="371" t="s">
        <v>153</v>
      </c>
      <c r="G43" s="371"/>
      <c r="H43" s="371"/>
      <c r="I43" s="371"/>
      <c r="J43" s="371" t="s">
        <v>154</v>
      </c>
      <c r="K43" s="371"/>
      <c r="L43" s="371"/>
      <c r="M43" s="368" t="s">
        <v>322</v>
      </c>
      <c r="N43" s="368"/>
      <c r="O43" s="368"/>
      <c r="P43" s="371" t="s">
        <v>155</v>
      </c>
      <c r="Q43" s="371"/>
      <c r="R43" s="371"/>
      <c r="S43" s="371"/>
      <c r="T43" s="371"/>
      <c r="U43" s="371"/>
      <c r="V43" s="234"/>
      <c r="W43" s="370">
        <v>82253</v>
      </c>
      <c r="X43" s="370"/>
      <c r="Y43" s="370"/>
      <c r="Z43" s="370"/>
      <c r="AA43" s="370"/>
      <c r="AB43" s="370"/>
      <c r="AC43" s="370"/>
      <c r="AD43" s="370"/>
      <c r="AE43" s="370">
        <f>SUM(AM43:BB43)</f>
        <v>116404065</v>
      </c>
      <c r="AF43" s="370"/>
      <c r="AG43" s="370"/>
      <c r="AH43" s="370"/>
      <c r="AI43" s="370"/>
      <c r="AJ43" s="370"/>
      <c r="AK43" s="370"/>
      <c r="AL43" s="370"/>
      <c r="AM43" s="370">
        <v>112199288</v>
      </c>
      <c r="AN43" s="370"/>
      <c r="AO43" s="370"/>
      <c r="AP43" s="370"/>
      <c r="AQ43" s="370"/>
      <c r="AR43" s="370"/>
      <c r="AS43" s="370"/>
      <c r="AT43" s="370"/>
      <c r="AU43" s="370">
        <v>4204777</v>
      </c>
      <c r="AV43" s="370"/>
      <c r="AW43" s="370"/>
      <c r="AX43" s="370"/>
      <c r="AY43" s="370"/>
      <c r="AZ43" s="370"/>
      <c r="BA43" s="370"/>
      <c r="BB43" s="370"/>
      <c r="BC43" s="370">
        <v>2783591</v>
      </c>
      <c r="BD43" s="370"/>
      <c r="BE43" s="370"/>
      <c r="BF43" s="370"/>
      <c r="BG43" s="370"/>
      <c r="BH43" s="370"/>
      <c r="BI43" s="370"/>
      <c r="BJ43" s="370"/>
    </row>
    <row r="44" spans="2:62" s="7" customFormat="1" ht="12" customHeight="1">
      <c r="B44" s="56"/>
      <c r="C44" s="169"/>
      <c r="D44" s="169"/>
      <c r="E44" s="169"/>
      <c r="F44" s="171"/>
      <c r="G44" s="171"/>
      <c r="H44" s="171"/>
      <c r="I44" s="171"/>
      <c r="J44" s="171"/>
      <c r="K44" s="171"/>
      <c r="L44" s="171"/>
      <c r="M44" s="169"/>
      <c r="N44" s="169"/>
      <c r="O44" s="169"/>
      <c r="P44" s="171"/>
      <c r="Q44" s="171"/>
      <c r="R44" s="171"/>
      <c r="S44" s="171"/>
      <c r="T44" s="171"/>
      <c r="U44" s="171"/>
      <c r="V44" s="234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</row>
    <row r="45" spans="2:62" s="7" customFormat="1" ht="12" customHeight="1">
      <c r="B45" s="56"/>
      <c r="C45" s="372">
        <v>100</v>
      </c>
      <c r="D45" s="372"/>
      <c r="E45" s="372"/>
      <c r="F45" s="371" t="s">
        <v>153</v>
      </c>
      <c r="G45" s="371"/>
      <c r="H45" s="371"/>
      <c r="I45" s="371"/>
      <c r="J45" s="371" t="s">
        <v>323</v>
      </c>
      <c r="K45" s="371"/>
      <c r="L45" s="371"/>
      <c r="M45" s="372">
        <v>200</v>
      </c>
      <c r="N45" s="372"/>
      <c r="O45" s="372"/>
      <c r="P45" s="371" t="s">
        <v>156</v>
      </c>
      <c r="Q45" s="371"/>
      <c r="R45" s="371"/>
      <c r="S45" s="371" t="s">
        <v>323</v>
      </c>
      <c r="T45" s="371"/>
      <c r="U45" s="371"/>
      <c r="V45" s="235"/>
      <c r="W45" s="370">
        <v>95076</v>
      </c>
      <c r="X45" s="370"/>
      <c r="Y45" s="370"/>
      <c r="Z45" s="370"/>
      <c r="AA45" s="370"/>
      <c r="AB45" s="370"/>
      <c r="AC45" s="370"/>
      <c r="AD45" s="370"/>
      <c r="AE45" s="370">
        <f>SUM(AM45:BB45)</f>
        <v>230359659</v>
      </c>
      <c r="AF45" s="370"/>
      <c r="AG45" s="370"/>
      <c r="AH45" s="370"/>
      <c r="AI45" s="370"/>
      <c r="AJ45" s="370"/>
      <c r="AK45" s="370"/>
      <c r="AL45" s="370"/>
      <c r="AM45" s="370">
        <v>226087691</v>
      </c>
      <c r="AN45" s="370"/>
      <c r="AO45" s="370"/>
      <c r="AP45" s="370"/>
      <c r="AQ45" s="370"/>
      <c r="AR45" s="370"/>
      <c r="AS45" s="370"/>
      <c r="AT45" s="370"/>
      <c r="AU45" s="370">
        <v>4271968</v>
      </c>
      <c r="AV45" s="370"/>
      <c r="AW45" s="370"/>
      <c r="AX45" s="370"/>
      <c r="AY45" s="370"/>
      <c r="AZ45" s="370"/>
      <c r="BA45" s="370"/>
      <c r="BB45" s="370"/>
      <c r="BC45" s="370">
        <v>8146370</v>
      </c>
      <c r="BD45" s="370"/>
      <c r="BE45" s="370"/>
      <c r="BF45" s="370"/>
      <c r="BG45" s="370"/>
      <c r="BH45" s="370"/>
      <c r="BI45" s="370"/>
      <c r="BJ45" s="370"/>
    </row>
    <row r="46" spans="2:62" s="7" customFormat="1" ht="12" customHeight="1">
      <c r="B46" s="56"/>
      <c r="C46" s="172"/>
      <c r="D46" s="172"/>
      <c r="E46" s="172"/>
      <c r="F46" s="171"/>
      <c r="G46" s="171"/>
      <c r="H46" s="171"/>
      <c r="I46" s="171"/>
      <c r="J46" s="171"/>
      <c r="K46" s="171"/>
      <c r="L46" s="171"/>
      <c r="M46" s="172"/>
      <c r="N46" s="172"/>
      <c r="O46" s="172"/>
      <c r="P46" s="171"/>
      <c r="Q46" s="171"/>
      <c r="R46" s="171"/>
      <c r="S46" s="171"/>
      <c r="T46" s="171"/>
      <c r="U46" s="171"/>
      <c r="V46" s="235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</row>
    <row r="47" spans="2:62" s="7" customFormat="1" ht="12" customHeight="1">
      <c r="B47" s="56"/>
      <c r="C47" s="372">
        <v>200</v>
      </c>
      <c r="D47" s="372"/>
      <c r="E47" s="372"/>
      <c r="F47" s="371" t="s">
        <v>153</v>
      </c>
      <c r="G47" s="371"/>
      <c r="H47" s="371"/>
      <c r="I47" s="371"/>
      <c r="J47" s="371" t="s">
        <v>323</v>
      </c>
      <c r="K47" s="371"/>
      <c r="L47" s="371"/>
      <c r="M47" s="372">
        <v>300</v>
      </c>
      <c r="N47" s="372"/>
      <c r="O47" s="372"/>
      <c r="P47" s="371" t="s">
        <v>156</v>
      </c>
      <c r="Q47" s="371"/>
      <c r="R47" s="371"/>
      <c r="S47" s="371" t="s">
        <v>323</v>
      </c>
      <c r="T47" s="371"/>
      <c r="U47" s="371"/>
      <c r="V47" s="235"/>
      <c r="W47" s="370">
        <v>56977</v>
      </c>
      <c r="X47" s="370"/>
      <c r="Y47" s="370"/>
      <c r="Z47" s="370"/>
      <c r="AA47" s="370"/>
      <c r="AB47" s="370"/>
      <c r="AC47" s="370"/>
      <c r="AD47" s="370"/>
      <c r="AE47" s="370">
        <f>SUM(AM47:BB47)</f>
        <v>208916952</v>
      </c>
      <c r="AF47" s="370"/>
      <c r="AG47" s="370"/>
      <c r="AH47" s="370"/>
      <c r="AI47" s="370"/>
      <c r="AJ47" s="370"/>
      <c r="AK47" s="370"/>
      <c r="AL47" s="370"/>
      <c r="AM47" s="370">
        <v>206720802</v>
      </c>
      <c r="AN47" s="370"/>
      <c r="AO47" s="370"/>
      <c r="AP47" s="370"/>
      <c r="AQ47" s="370"/>
      <c r="AR47" s="370"/>
      <c r="AS47" s="370"/>
      <c r="AT47" s="370"/>
      <c r="AU47" s="370">
        <v>2196150</v>
      </c>
      <c r="AV47" s="370"/>
      <c r="AW47" s="370"/>
      <c r="AX47" s="370"/>
      <c r="AY47" s="370"/>
      <c r="AZ47" s="370"/>
      <c r="BA47" s="370"/>
      <c r="BB47" s="370"/>
      <c r="BC47" s="370">
        <v>8229901</v>
      </c>
      <c r="BD47" s="370"/>
      <c r="BE47" s="370"/>
      <c r="BF47" s="370"/>
      <c r="BG47" s="370"/>
      <c r="BH47" s="370"/>
      <c r="BI47" s="370"/>
      <c r="BJ47" s="370"/>
    </row>
    <row r="48" spans="2:62" s="7" customFormat="1" ht="12" customHeight="1">
      <c r="B48" s="56"/>
      <c r="C48" s="172"/>
      <c r="D48" s="172"/>
      <c r="E48" s="172"/>
      <c r="F48" s="171"/>
      <c r="G48" s="171"/>
      <c r="H48" s="171"/>
      <c r="I48" s="171"/>
      <c r="J48" s="171"/>
      <c r="K48" s="171"/>
      <c r="L48" s="171"/>
      <c r="M48" s="172"/>
      <c r="N48" s="172"/>
      <c r="O48" s="172"/>
      <c r="P48" s="171"/>
      <c r="Q48" s="171"/>
      <c r="R48" s="171"/>
      <c r="S48" s="171"/>
      <c r="T48" s="171"/>
      <c r="U48" s="171"/>
      <c r="V48" s="235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</row>
    <row r="49" spans="2:62" s="7" customFormat="1" ht="12" customHeight="1">
      <c r="B49" s="56"/>
      <c r="C49" s="372">
        <v>300</v>
      </c>
      <c r="D49" s="372"/>
      <c r="E49" s="372"/>
      <c r="F49" s="371" t="s">
        <v>153</v>
      </c>
      <c r="G49" s="371"/>
      <c r="H49" s="371"/>
      <c r="I49" s="371"/>
      <c r="J49" s="371" t="s">
        <v>323</v>
      </c>
      <c r="K49" s="371"/>
      <c r="L49" s="371"/>
      <c r="M49" s="372">
        <v>400</v>
      </c>
      <c r="N49" s="372"/>
      <c r="O49" s="372"/>
      <c r="P49" s="371" t="s">
        <v>156</v>
      </c>
      <c r="Q49" s="371"/>
      <c r="R49" s="371"/>
      <c r="S49" s="371" t="s">
        <v>323</v>
      </c>
      <c r="T49" s="371"/>
      <c r="U49" s="371"/>
      <c r="V49" s="235"/>
      <c r="W49" s="370">
        <v>31733</v>
      </c>
      <c r="X49" s="370"/>
      <c r="Y49" s="370"/>
      <c r="Z49" s="370"/>
      <c r="AA49" s="370"/>
      <c r="AB49" s="370"/>
      <c r="AC49" s="370"/>
      <c r="AD49" s="370"/>
      <c r="AE49" s="370">
        <f>SUM(AM49:BB49)</f>
        <v>157206101</v>
      </c>
      <c r="AF49" s="370"/>
      <c r="AG49" s="370"/>
      <c r="AH49" s="370"/>
      <c r="AI49" s="370"/>
      <c r="AJ49" s="370"/>
      <c r="AK49" s="370"/>
      <c r="AL49" s="370"/>
      <c r="AM49" s="370">
        <v>154961425</v>
      </c>
      <c r="AN49" s="370"/>
      <c r="AO49" s="370"/>
      <c r="AP49" s="370"/>
      <c r="AQ49" s="370"/>
      <c r="AR49" s="370"/>
      <c r="AS49" s="370"/>
      <c r="AT49" s="370"/>
      <c r="AU49" s="370">
        <v>2244676</v>
      </c>
      <c r="AV49" s="370"/>
      <c r="AW49" s="370"/>
      <c r="AX49" s="370"/>
      <c r="AY49" s="370"/>
      <c r="AZ49" s="370"/>
      <c r="BA49" s="370"/>
      <c r="BB49" s="370"/>
      <c r="BC49" s="370">
        <v>6533600</v>
      </c>
      <c r="BD49" s="370"/>
      <c r="BE49" s="370"/>
      <c r="BF49" s="370"/>
      <c r="BG49" s="370"/>
      <c r="BH49" s="370"/>
      <c r="BI49" s="370"/>
      <c r="BJ49" s="370"/>
    </row>
    <row r="50" spans="2:62" s="7" customFormat="1" ht="12" customHeight="1">
      <c r="B50" s="56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175"/>
      <c r="N50" s="175"/>
      <c r="O50" s="175"/>
      <c r="P50" s="175"/>
      <c r="Q50" s="175"/>
      <c r="R50" s="176"/>
      <c r="S50" s="176"/>
      <c r="T50" s="176"/>
      <c r="U50" s="176"/>
      <c r="V50" s="234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</row>
    <row r="51" spans="2:62" s="7" customFormat="1" ht="12" customHeight="1">
      <c r="B51" s="56"/>
      <c r="C51" s="372">
        <v>400</v>
      </c>
      <c r="D51" s="372"/>
      <c r="E51" s="372"/>
      <c r="F51" s="371" t="s">
        <v>153</v>
      </c>
      <c r="G51" s="371"/>
      <c r="H51" s="371"/>
      <c r="I51" s="371"/>
      <c r="J51" s="371" t="s">
        <v>323</v>
      </c>
      <c r="K51" s="371"/>
      <c r="L51" s="371"/>
      <c r="M51" s="372">
        <v>550</v>
      </c>
      <c r="N51" s="372"/>
      <c r="O51" s="372"/>
      <c r="P51" s="371" t="s">
        <v>156</v>
      </c>
      <c r="Q51" s="371"/>
      <c r="R51" s="371"/>
      <c r="S51" s="371" t="s">
        <v>323</v>
      </c>
      <c r="T51" s="371"/>
      <c r="U51" s="371"/>
      <c r="V51" s="235"/>
      <c r="W51" s="370">
        <v>27542</v>
      </c>
      <c r="X51" s="370"/>
      <c r="Y51" s="370"/>
      <c r="Z51" s="370"/>
      <c r="AA51" s="370"/>
      <c r="AB51" s="370"/>
      <c r="AC51" s="370"/>
      <c r="AD51" s="370"/>
      <c r="AE51" s="370">
        <f>SUM(AM51:BB51)</f>
        <v>179520544</v>
      </c>
      <c r="AF51" s="370"/>
      <c r="AG51" s="370"/>
      <c r="AH51" s="370"/>
      <c r="AI51" s="370"/>
      <c r="AJ51" s="370"/>
      <c r="AK51" s="370"/>
      <c r="AL51" s="370"/>
      <c r="AM51" s="370">
        <v>176492306</v>
      </c>
      <c r="AN51" s="370"/>
      <c r="AO51" s="370"/>
      <c r="AP51" s="370"/>
      <c r="AQ51" s="370"/>
      <c r="AR51" s="370"/>
      <c r="AS51" s="370"/>
      <c r="AT51" s="370"/>
      <c r="AU51" s="370">
        <v>3028238</v>
      </c>
      <c r="AV51" s="370"/>
      <c r="AW51" s="370"/>
      <c r="AX51" s="370"/>
      <c r="AY51" s="370"/>
      <c r="AZ51" s="370"/>
      <c r="BA51" s="370"/>
      <c r="BB51" s="370"/>
      <c r="BC51" s="370">
        <v>7779308</v>
      </c>
      <c r="BD51" s="370"/>
      <c r="BE51" s="370"/>
      <c r="BF51" s="370"/>
      <c r="BG51" s="370"/>
      <c r="BH51" s="370"/>
      <c r="BI51" s="370"/>
      <c r="BJ51" s="370"/>
    </row>
    <row r="52" spans="2:62" s="7" customFormat="1" ht="12" customHeight="1">
      <c r="B52" s="56"/>
      <c r="C52" s="172"/>
      <c r="D52" s="172"/>
      <c r="E52" s="172"/>
      <c r="F52" s="171"/>
      <c r="G52" s="171"/>
      <c r="H52" s="171"/>
      <c r="I52" s="171"/>
      <c r="J52" s="171"/>
      <c r="K52" s="171"/>
      <c r="L52" s="171"/>
      <c r="M52" s="172"/>
      <c r="N52" s="172"/>
      <c r="O52" s="172"/>
      <c r="P52" s="171"/>
      <c r="Q52" s="171"/>
      <c r="R52" s="171"/>
      <c r="S52" s="171"/>
      <c r="T52" s="171"/>
      <c r="U52" s="171"/>
      <c r="V52" s="235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</row>
    <row r="53" spans="2:62" s="7" customFormat="1" ht="12" customHeight="1">
      <c r="B53" s="56"/>
      <c r="C53" s="372">
        <v>550</v>
      </c>
      <c r="D53" s="372"/>
      <c r="E53" s="372"/>
      <c r="F53" s="371" t="s">
        <v>153</v>
      </c>
      <c r="G53" s="371"/>
      <c r="H53" s="371"/>
      <c r="I53" s="371"/>
      <c r="J53" s="371" t="s">
        <v>323</v>
      </c>
      <c r="K53" s="371"/>
      <c r="L53" s="371"/>
      <c r="M53" s="372">
        <v>700</v>
      </c>
      <c r="N53" s="372"/>
      <c r="O53" s="372"/>
      <c r="P53" s="371" t="s">
        <v>156</v>
      </c>
      <c r="Q53" s="371"/>
      <c r="R53" s="371"/>
      <c r="S53" s="371" t="s">
        <v>323</v>
      </c>
      <c r="T53" s="371"/>
      <c r="U53" s="371"/>
      <c r="V53" s="235"/>
      <c r="W53" s="370">
        <v>13499</v>
      </c>
      <c r="X53" s="370"/>
      <c r="Y53" s="370"/>
      <c r="Z53" s="370"/>
      <c r="AA53" s="370"/>
      <c r="AB53" s="370"/>
      <c r="AC53" s="370"/>
      <c r="AD53" s="370"/>
      <c r="AE53" s="370">
        <f>SUM(AM53:BB53)</f>
        <v>111332579</v>
      </c>
      <c r="AF53" s="370"/>
      <c r="AG53" s="370"/>
      <c r="AH53" s="370"/>
      <c r="AI53" s="370"/>
      <c r="AJ53" s="370"/>
      <c r="AK53" s="370"/>
      <c r="AL53" s="370"/>
      <c r="AM53" s="370">
        <v>109086490</v>
      </c>
      <c r="AN53" s="370"/>
      <c r="AO53" s="370"/>
      <c r="AP53" s="370"/>
      <c r="AQ53" s="370"/>
      <c r="AR53" s="370"/>
      <c r="AS53" s="370"/>
      <c r="AT53" s="370"/>
      <c r="AU53" s="370">
        <v>2246089</v>
      </c>
      <c r="AV53" s="370"/>
      <c r="AW53" s="370"/>
      <c r="AX53" s="370"/>
      <c r="AY53" s="370"/>
      <c r="AZ53" s="370"/>
      <c r="BA53" s="370"/>
      <c r="BB53" s="370"/>
      <c r="BC53" s="370">
        <v>5033115</v>
      </c>
      <c r="BD53" s="370"/>
      <c r="BE53" s="370"/>
      <c r="BF53" s="370"/>
      <c r="BG53" s="370"/>
      <c r="BH53" s="370"/>
      <c r="BI53" s="370"/>
      <c r="BJ53" s="370"/>
    </row>
    <row r="54" spans="2:62" s="7" customFormat="1" ht="12" customHeight="1">
      <c r="B54" s="56"/>
      <c r="C54" s="172"/>
      <c r="D54" s="172"/>
      <c r="E54" s="172"/>
      <c r="F54" s="171"/>
      <c r="G54" s="171"/>
      <c r="H54" s="171"/>
      <c r="I54" s="171"/>
      <c r="J54" s="171"/>
      <c r="K54" s="171"/>
      <c r="L54" s="171"/>
      <c r="M54" s="172"/>
      <c r="N54" s="172"/>
      <c r="O54" s="172"/>
      <c r="P54" s="171"/>
      <c r="Q54" s="171"/>
      <c r="R54" s="171"/>
      <c r="S54" s="171"/>
      <c r="T54" s="171"/>
      <c r="U54" s="171"/>
      <c r="V54" s="235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</row>
    <row r="55" spans="2:62" s="7" customFormat="1" ht="12" customHeight="1">
      <c r="B55" s="56"/>
      <c r="C55" s="372">
        <v>700</v>
      </c>
      <c r="D55" s="372"/>
      <c r="E55" s="372"/>
      <c r="F55" s="371" t="s">
        <v>153</v>
      </c>
      <c r="G55" s="371"/>
      <c r="H55" s="371"/>
      <c r="I55" s="371"/>
      <c r="J55" s="371" t="s">
        <v>323</v>
      </c>
      <c r="K55" s="371"/>
      <c r="L55" s="371"/>
      <c r="M55" s="372">
        <v>1000</v>
      </c>
      <c r="N55" s="372"/>
      <c r="O55" s="372"/>
      <c r="P55" s="371" t="s">
        <v>156</v>
      </c>
      <c r="Q55" s="371"/>
      <c r="R55" s="371"/>
      <c r="S55" s="371" t="s">
        <v>323</v>
      </c>
      <c r="T55" s="371"/>
      <c r="U55" s="371"/>
      <c r="V55" s="235"/>
      <c r="W55" s="370">
        <v>11943</v>
      </c>
      <c r="X55" s="370"/>
      <c r="Y55" s="370"/>
      <c r="Z55" s="370"/>
      <c r="AA55" s="370"/>
      <c r="AB55" s="370"/>
      <c r="AC55" s="370"/>
      <c r="AD55" s="370"/>
      <c r="AE55" s="370">
        <f>SUM(AM55:BB55)</f>
        <v>125740660</v>
      </c>
      <c r="AF55" s="370"/>
      <c r="AG55" s="370"/>
      <c r="AH55" s="370"/>
      <c r="AI55" s="370"/>
      <c r="AJ55" s="370"/>
      <c r="AK55" s="370"/>
      <c r="AL55" s="370"/>
      <c r="AM55" s="370">
        <v>123293613</v>
      </c>
      <c r="AN55" s="370"/>
      <c r="AO55" s="370"/>
      <c r="AP55" s="370"/>
      <c r="AQ55" s="370"/>
      <c r="AR55" s="370"/>
      <c r="AS55" s="370"/>
      <c r="AT55" s="370"/>
      <c r="AU55" s="370">
        <v>2447047</v>
      </c>
      <c r="AV55" s="370"/>
      <c r="AW55" s="370"/>
      <c r="AX55" s="370"/>
      <c r="AY55" s="370"/>
      <c r="AZ55" s="370"/>
      <c r="BA55" s="370"/>
      <c r="BB55" s="370"/>
      <c r="BC55" s="370">
        <v>5960914</v>
      </c>
      <c r="BD55" s="370"/>
      <c r="BE55" s="370"/>
      <c r="BF55" s="370"/>
      <c r="BG55" s="370"/>
      <c r="BH55" s="370"/>
      <c r="BI55" s="370"/>
      <c r="BJ55" s="370"/>
    </row>
    <row r="56" spans="2:62" s="7" customFormat="1" ht="12" customHeight="1">
      <c r="B56" s="56"/>
      <c r="C56" s="177"/>
      <c r="D56" s="172"/>
      <c r="E56" s="172"/>
      <c r="F56" s="171"/>
      <c r="G56" s="171"/>
      <c r="H56" s="171"/>
      <c r="I56" s="171"/>
      <c r="J56" s="171"/>
      <c r="K56" s="171"/>
      <c r="L56" s="171"/>
      <c r="M56" s="177"/>
      <c r="N56" s="172"/>
      <c r="O56" s="172"/>
      <c r="P56" s="171"/>
      <c r="Q56" s="171"/>
      <c r="R56" s="171"/>
      <c r="S56" s="171"/>
      <c r="T56" s="171"/>
      <c r="U56" s="171"/>
      <c r="V56" s="235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</row>
    <row r="57" spans="2:62" s="7" customFormat="1" ht="12" customHeight="1">
      <c r="B57" s="56"/>
      <c r="C57" s="374">
        <v>1000</v>
      </c>
      <c r="D57" s="372"/>
      <c r="E57" s="372"/>
      <c r="F57" s="369" t="s">
        <v>157</v>
      </c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234"/>
      <c r="W57" s="370">
        <v>11363</v>
      </c>
      <c r="X57" s="370"/>
      <c r="Y57" s="370"/>
      <c r="Z57" s="370"/>
      <c r="AA57" s="370"/>
      <c r="AB57" s="370"/>
      <c r="AC57" s="370"/>
      <c r="AD57" s="370"/>
      <c r="AE57" s="370">
        <f>SUM(AM57:BB57)</f>
        <v>261941406</v>
      </c>
      <c r="AF57" s="370"/>
      <c r="AG57" s="370"/>
      <c r="AH57" s="370"/>
      <c r="AI57" s="370"/>
      <c r="AJ57" s="370"/>
      <c r="AK57" s="370"/>
      <c r="AL57" s="370"/>
      <c r="AM57" s="370">
        <v>241219453</v>
      </c>
      <c r="AN57" s="370"/>
      <c r="AO57" s="370"/>
      <c r="AP57" s="370"/>
      <c r="AQ57" s="370"/>
      <c r="AR57" s="370"/>
      <c r="AS57" s="370"/>
      <c r="AT57" s="370"/>
      <c r="AU57" s="370">
        <v>20721953</v>
      </c>
      <c r="AV57" s="370"/>
      <c r="AW57" s="370"/>
      <c r="AX57" s="370"/>
      <c r="AY57" s="370"/>
      <c r="AZ57" s="370"/>
      <c r="BA57" s="370"/>
      <c r="BB57" s="370"/>
      <c r="BC57" s="370">
        <v>13499245</v>
      </c>
      <c r="BD57" s="370"/>
      <c r="BE57" s="370"/>
      <c r="BF57" s="370"/>
      <c r="BG57" s="370"/>
      <c r="BH57" s="370"/>
      <c r="BI57" s="370"/>
      <c r="BJ57" s="370"/>
    </row>
    <row r="58" spans="2:62" s="7" customFormat="1" ht="12" customHeight="1">
      <c r="B58" s="53"/>
      <c r="C58" s="95"/>
      <c r="D58" s="94"/>
      <c r="E58" s="94"/>
      <c r="F58" s="94"/>
      <c r="G58" s="94"/>
      <c r="H58" s="94"/>
      <c r="I58" s="94"/>
      <c r="J58" s="94"/>
      <c r="K58" s="94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78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</row>
    <row r="59" spans="2:62" s="7" customFormat="1" ht="12" customHeight="1">
      <c r="B59" s="56"/>
      <c r="C59" s="261" t="s">
        <v>7</v>
      </c>
      <c r="D59" s="261"/>
      <c r="E59" s="2" t="s">
        <v>8</v>
      </c>
      <c r="F59" s="245" t="s">
        <v>392</v>
      </c>
      <c r="G59" s="236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</row>
    <row r="60" spans="2:62" s="7" customFormat="1" ht="12" customHeight="1">
      <c r="B60" s="56"/>
      <c r="C60" s="375" t="s">
        <v>7</v>
      </c>
      <c r="D60" s="375"/>
      <c r="E60" s="2" t="s">
        <v>8</v>
      </c>
      <c r="F60" s="245" t="s">
        <v>393</v>
      </c>
      <c r="G60" s="236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84"/>
      <c r="BE60" s="84"/>
      <c r="BF60" s="84"/>
      <c r="BG60" s="84"/>
      <c r="BH60" s="84"/>
      <c r="BI60" s="84"/>
      <c r="BJ60" s="84"/>
    </row>
    <row r="61" spans="2:62" s="7" customFormat="1" ht="12" customHeight="1">
      <c r="B61" s="56"/>
      <c r="C61" s="130"/>
      <c r="D61" s="84"/>
      <c r="E61" s="84"/>
      <c r="F61" s="245" t="s">
        <v>394</v>
      </c>
      <c r="G61" s="236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</row>
    <row r="62" spans="2:63" ht="12" customHeight="1">
      <c r="B62" s="373" t="s">
        <v>148</v>
      </c>
      <c r="C62" s="373"/>
      <c r="D62" s="373"/>
      <c r="E62" s="2" t="s">
        <v>8</v>
      </c>
      <c r="F62" s="3" t="s">
        <v>235</v>
      </c>
      <c r="BK62" s="7"/>
    </row>
    <row r="63" spans="2:63" ht="10.5" customHeight="1">
      <c r="B63" s="7"/>
      <c r="BK63" s="7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>
      <c r="AB77" s="21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/>
  <mergeCells count="229">
    <mergeCell ref="BC57:BJ57"/>
    <mergeCell ref="B62:D62"/>
    <mergeCell ref="C57:E57"/>
    <mergeCell ref="F57:U57"/>
    <mergeCell ref="W57:AD57"/>
    <mergeCell ref="AE57:AL57"/>
    <mergeCell ref="AM57:AT57"/>
    <mergeCell ref="AU57:BB57"/>
    <mergeCell ref="C59:D59"/>
    <mergeCell ref="C60:D60"/>
    <mergeCell ref="BC55:BJ55"/>
    <mergeCell ref="W56:AD56"/>
    <mergeCell ref="AE56:AL56"/>
    <mergeCell ref="AM56:AT56"/>
    <mergeCell ref="AU56:BB56"/>
    <mergeCell ref="BC56:BJ56"/>
    <mergeCell ref="W55:AD55"/>
    <mergeCell ref="AE55:AL55"/>
    <mergeCell ref="AM55:AT55"/>
    <mergeCell ref="AU55:BB55"/>
    <mergeCell ref="C55:E55"/>
    <mergeCell ref="F55:I55"/>
    <mergeCell ref="J55:L55"/>
    <mergeCell ref="M55:O55"/>
    <mergeCell ref="P55:R55"/>
    <mergeCell ref="S55:U55"/>
    <mergeCell ref="W53:AD53"/>
    <mergeCell ref="AE53:AL53"/>
    <mergeCell ref="P53:R53"/>
    <mergeCell ref="S53:U53"/>
    <mergeCell ref="AM53:AT53"/>
    <mergeCell ref="AU53:BB53"/>
    <mergeCell ref="BC53:BJ53"/>
    <mergeCell ref="W54:AD54"/>
    <mergeCell ref="AE54:AL54"/>
    <mergeCell ref="AM54:AT54"/>
    <mergeCell ref="AU54:BB54"/>
    <mergeCell ref="BC54:BJ54"/>
    <mergeCell ref="C53:E53"/>
    <mergeCell ref="F53:I53"/>
    <mergeCell ref="J53:L53"/>
    <mergeCell ref="M53:O53"/>
    <mergeCell ref="BC51:BJ51"/>
    <mergeCell ref="W52:AD52"/>
    <mergeCell ref="AE52:AL52"/>
    <mergeCell ref="AM52:AT52"/>
    <mergeCell ref="AU52:BB52"/>
    <mergeCell ref="BC52:BJ52"/>
    <mergeCell ref="W51:AD51"/>
    <mergeCell ref="AE51:AL51"/>
    <mergeCell ref="AM51:AT51"/>
    <mergeCell ref="AU51:BB51"/>
    <mergeCell ref="C51:E51"/>
    <mergeCell ref="F51:I51"/>
    <mergeCell ref="J51:L51"/>
    <mergeCell ref="M51:O51"/>
    <mergeCell ref="P51:R51"/>
    <mergeCell ref="S51:U51"/>
    <mergeCell ref="W49:AD49"/>
    <mergeCell ref="AE49:AL49"/>
    <mergeCell ref="P49:R49"/>
    <mergeCell ref="S49:U49"/>
    <mergeCell ref="AM49:AT49"/>
    <mergeCell ref="AU49:BB49"/>
    <mergeCell ref="BC49:BJ49"/>
    <mergeCell ref="W50:AD50"/>
    <mergeCell ref="AE50:AL50"/>
    <mergeCell ref="AM50:AT50"/>
    <mergeCell ref="AU50:BB50"/>
    <mergeCell ref="BC50:BJ50"/>
    <mergeCell ref="C49:E49"/>
    <mergeCell ref="F49:I49"/>
    <mergeCell ref="J49:L49"/>
    <mergeCell ref="M49:O49"/>
    <mergeCell ref="BC48:BJ48"/>
    <mergeCell ref="W47:AD47"/>
    <mergeCell ref="AE47:AL47"/>
    <mergeCell ref="AM47:AT47"/>
    <mergeCell ref="AU47:BB47"/>
    <mergeCell ref="W48:AD48"/>
    <mergeCell ref="AE48:AL48"/>
    <mergeCell ref="AM48:AT48"/>
    <mergeCell ref="AU48:BB48"/>
    <mergeCell ref="C47:E47"/>
    <mergeCell ref="F47:I47"/>
    <mergeCell ref="J47:L47"/>
    <mergeCell ref="M47:O47"/>
    <mergeCell ref="BC46:BJ46"/>
    <mergeCell ref="P47:R47"/>
    <mergeCell ref="S47:U47"/>
    <mergeCell ref="W45:AD45"/>
    <mergeCell ref="AE45:AL45"/>
    <mergeCell ref="P45:R45"/>
    <mergeCell ref="S45:U45"/>
    <mergeCell ref="BC47:BJ47"/>
    <mergeCell ref="W46:AD46"/>
    <mergeCell ref="AE46:AL46"/>
    <mergeCell ref="AM46:AT46"/>
    <mergeCell ref="AU46:BB46"/>
    <mergeCell ref="BC43:BJ43"/>
    <mergeCell ref="C45:E45"/>
    <mergeCell ref="F45:I45"/>
    <mergeCell ref="J45:L45"/>
    <mergeCell ref="M45:O45"/>
    <mergeCell ref="AM45:AT45"/>
    <mergeCell ref="AU45:BB45"/>
    <mergeCell ref="BC45:BJ45"/>
    <mergeCell ref="AU44:BB44"/>
    <mergeCell ref="AE43:AL43"/>
    <mergeCell ref="AM43:AT43"/>
    <mergeCell ref="AU43:BB43"/>
    <mergeCell ref="BC44:BJ44"/>
    <mergeCell ref="C43:E43"/>
    <mergeCell ref="F43:I43"/>
    <mergeCell ref="J43:L43"/>
    <mergeCell ref="M43:O43"/>
    <mergeCell ref="P43:U43"/>
    <mergeCell ref="W43:AD43"/>
    <mergeCell ref="W44:AD44"/>
    <mergeCell ref="AE44:AL44"/>
    <mergeCell ref="AM44:AT44"/>
    <mergeCell ref="BC41:BJ41"/>
    <mergeCell ref="W42:AD42"/>
    <mergeCell ref="AE42:AL42"/>
    <mergeCell ref="AM42:AT42"/>
    <mergeCell ref="AU42:BB42"/>
    <mergeCell ref="BC42:BJ42"/>
    <mergeCell ref="AM41:AT41"/>
    <mergeCell ref="AU41:BB41"/>
    <mergeCell ref="C41:E41"/>
    <mergeCell ref="F41:U41"/>
    <mergeCell ref="W41:AD41"/>
    <mergeCell ref="AE41:AL41"/>
    <mergeCell ref="D38:U38"/>
    <mergeCell ref="W38:AD38"/>
    <mergeCell ref="AE38:AL38"/>
    <mergeCell ref="AM38:AT38"/>
    <mergeCell ref="AU38:BB38"/>
    <mergeCell ref="BC38:BJ38"/>
    <mergeCell ref="AM35:AT35"/>
    <mergeCell ref="AU35:BB35"/>
    <mergeCell ref="AJ36:AL36"/>
    <mergeCell ref="AR36:AT36"/>
    <mergeCell ref="AZ36:BB36"/>
    <mergeCell ref="BH36:BJ36"/>
    <mergeCell ref="B31:BJ31"/>
    <mergeCell ref="AY32:BJ32"/>
    <mergeCell ref="B33:V35"/>
    <mergeCell ref="W33:AD35"/>
    <mergeCell ref="AE33:BB33"/>
    <mergeCell ref="BC33:BJ35"/>
    <mergeCell ref="AE34:AL34"/>
    <mergeCell ref="AM34:AT34"/>
    <mergeCell ref="AU34:BB34"/>
    <mergeCell ref="AE35:AL35"/>
    <mergeCell ref="D25:Q25"/>
    <mergeCell ref="S25:AC25"/>
    <mergeCell ref="AD25:AN25"/>
    <mergeCell ref="AO25:AY25"/>
    <mergeCell ref="AZ25:BJ25"/>
    <mergeCell ref="B27:D27"/>
    <mergeCell ref="C23:Q23"/>
    <mergeCell ref="S23:AC23"/>
    <mergeCell ref="AD23:AN23"/>
    <mergeCell ref="AO23:AY23"/>
    <mergeCell ref="AZ23:BJ23"/>
    <mergeCell ref="D24:Q24"/>
    <mergeCell ref="S24:AC24"/>
    <mergeCell ref="AD24:AN24"/>
    <mergeCell ref="AO24:AY24"/>
    <mergeCell ref="AZ24:BJ24"/>
    <mergeCell ref="D20:Q20"/>
    <mergeCell ref="S20:AC20"/>
    <mergeCell ref="AD20:AN20"/>
    <mergeCell ref="AO20:AY20"/>
    <mergeCell ref="AZ20:BJ20"/>
    <mergeCell ref="D21:Q21"/>
    <mergeCell ref="S21:AC21"/>
    <mergeCell ref="AD21:AN21"/>
    <mergeCell ref="AO21:AY21"/>
    <mergeCell ref="AZ21:BJ21"/>
    <mergeCell ref="D17:Q17"/>
    <mergeCell ref="S17:AC17"/>
    <mergeCell ref="AD17:AN17"/>
    <mergeCell ref="AO17:AY17"/>
    <mergeCell ref="AZ17:BJ17"/>
    <mergeCell ref="C19:Q19"/>
    <mergeCell ref="S19:AC19"/>
    <mergeCell ref="AD19:AN19"/>
    <mergeCell ref="AO19:AY19"/>
    <mergeCell ref="AZ19:BJ19"/>
    <mergeCell ref="C15:Q15"/>
    <mergeCell ref="S15:AC15"/>
    <mergeCell ref="AD15:AN15"/>
    <mergeCell ref="AO15:AY15"/>
    <mergeCell ref="AZ15:BJ15"/>
    <mergeCell ref="D16:Q16"/>
    <mergeCell ref="S16:AC16"/>
    <mergeCell ref="AD16:AN16"/>
    <mergeCell ref="AO16:AY16"/>
    <mergeCell ref="AZ16:BJ16"/>
    <mergeCell ref="D12:Q12"/>
    <mergeCell ref="S12:AC12"/>
    <mergeCell ref="AD12:AN12"/>
    <mergeCell ref="AO12:AY12"/>
    <mergeCell ref="AZ12:BJ12"/>
    <mergeCell ref="D13:Q13"/>
    <mergeCell ref="S13:AC13"/>
    <mergeCell ref="AD13:AN13"/>
    <mergeCell ref="AO13:AY13"/>
    <mergeCell ref="AZ13:BJ13"/>
    <mergeCell ref="C8:Q8"/>
    <mergeCell ref="S8:AC8"/>
    <mergeCell ref="AD8:AN8"/>
    <mergeCell ref="AO8:AY8"/>
    <mergeCell ref="AZ8:BJ8"/>
    <mergeCell ref="C11:Q11"/>
    <mergeCell ref="S11:AC11"/>
    <mergeCell ref="AD11:AN11"/>
    <mergeCell ref="AO11:AY11"/>
    <mergeCell ref="AZ11:BJ11"/>
    <mergeCell ref="B3:BJ3"/>
    <mergeCell ref="B5:R6"/>
    <mergeCell ref="S5:AN5"/>
    <mergeCell ref="AO5:BJ5"/>
    <mergeCell ref="S6:AC6"/>
    <mergeCell ref="AD6:AN6"/>
    <mergeCell ref="AO6:AY6"/>
    <mergeCell ref="AZ6:BJ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0" width="1.625" style="3" customWidth="1"/>
    <col min="61" max="61" width="1.75390625" style="3" customWidth="1"/>
    <col min="62" max="62" width="1.625" style="3" customWidth="1"/>
    <col min="63" max="16384" width="9.00390625" style="3" customWidth="1"/>
  </cols>
  <sheetData>
    <row r="1" spans="1:63" s="7" customFormat="1" ht="10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34" t="s">
        <v>314</v>
      </c>
      <c r="BK1" s="34"/>
    </row>
    <row r="2" spans="1:61" ht="10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</row>
    <row r="3" spans="1:62" s="1" customFormat="1" ht="18" customHeight="1">
      <c r="A3" s="92"/>
      <c r="B3" s="92"/>
      <c r="C3" s="268" t="s">
        <v>386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18"/>
    </row>
    <row r="4" spans="1:62" ht="12.75" customHeight="1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95" t="s">
        <v>219</v>
      </c>
      <c r="BJ4" s="7"/>
    </row>
    <row r="5" spans="1:62" ht="19.5" customHeight="1">
      <c r="A5" s="51"/>
      <c r="B5" s="51"/>
      <c r="C5" s="237" t="s">
        <v>158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53"/>
      <c r="V5" s="267" t="s">
        <v>159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 t="s">
        <v>160</v>
      </c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53"/>
      <c r="BJ5" s="7"/>
    </row>
    <row r="6" spans="1:62" ht="19.5" customHeight="1">
      <c r="A6" s="51"/>
      <c r="B6" s="51"/>
      <c r="C6" s="238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51"/>
      <c r="V6" s="265" t="s">
        <v>276</v>
      </c>
      <c r="W6" s="265"/>
      <c r="X6" s="265"/>
      <c r="Y6" s="265"/>
      <c r="Z6" s="265"/>
      <c r="AA6" s="265"/>
      <c r="AB6" s="265"/>
      <c r="AC6" s="265"/>
      <c r="AD6" s="265"/>
      <c r="AE6" s="265"/>
      <c r="AF6" s="381" t="s">
        <v>320</v>
      </c>
      <c r="AG6" s="381"/>
      <c r="AH6" s="381"/>
      <c r="AI6" s="381"/>
      <c r="AJ6" s="381"/>
      <c r="AK6" s="381"/>
      <c r="AL6" s="381"/>
      <c r="AM6" s="381"/>
      <c r="AN6" s="381"/>
      <c r="AO6" s="381"/>
      <c r="AP6" s="265" t="s">
        <v>276</v>
      </c>
      <c r="AQ6" s="265"/>
      <c r="AR6" s="265"/>
      <c r="AS6" s="265"/>
      <c r="AT6" s="265"/>
      <c r="AU6" s="265"/>
      <c r="AV6" s="265"/>
      <c r="AW6" s="265"/>
      <c r="AX6" s="265"/>
      <c r="AY6" s="265"/>
      <c r="AZ6" s="381" t="s">
        <v>320</v>
      </c>
      <c r="BA6" s="381"/>
      <c r="BB6" s="381"/>
      <c r="BC6" s="381"/>
      <c r="BD6" s="381"/>
      <c r="BE6" s="381"/>
      <c r="BF6" s="381"/>
      <c r="BG6" s="381"/>
      <c r="BH6" s="381"/>
      <c r="BI6" s="381"/>
      <c r="BJ6" s="7"/>
    </row>
    <row r="7" spans="1:61" ht="13.5" customHeight="1">
      <c r="A7" s="51"/>
      <c r="B7" s="51"/>
      <c r="C7" s="51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51"/>
      <c r="V7" s="161"/>
      <c r="W7" s="108"/>
      <c r="X7" s="108"/>
      <c r="Y7" s="108"/>
      <c r="Z7" s="108"/>
      <c r="AA7" s="108"/>
      <c r="AB7" s="108"/>
      <c r="AC7" s="108"/>
      <c r="AD7" s="108"/>
      <c r="AE7" s="108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115"/>
      <c r="BA7" s="115"/>
      <c r="BB7" s="115"/>
      <c r="BC7" s="115"/>
      <c r="BD7" s="115"/>
      <c r="BE7" s="115"/>
      <c r="BF7" s="115"/>
      <c r="BG7" s="115"/>
      <c r="BH7" s="115"/>
      <c r="BI7" s="115"/>
    </row>
    <row r="8" spans="1:61" ht="13.5" customHeight="1">
      <c r="A8" s="51"/>
      <c r="B8" s="51"/>
      <c r="C8" s="51"/>
      <c r="D8" s="240" t="s">
        <v>15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118"/>
      <c r="V8" s="370">
        <v>102424363</v>
      </c>
      <c r="W8" s="370"/>
      <c r="X8" s="370"/>
      <c r="Y8" s="370"/>
      <c r="Z8" s="370"/>
      <c r="AA8" s="370"/>
      <c r="AB8" s="370"/>
      <c r="AC8" s="370"/>
      <c r="AD8" s="370"/>
      <c r="AE8" s="370"/>
      <c r="AF8" s="285">
        <v>93587620</v>
      </c>
      <c r="AG8" s="285"/>
      <c r="AH8" s="285"/>
      <c r="AI8" s="285"/>
      <c r="AJ8" s="285"/>
      <c r="AK8" s="285"/>
      <c r="AL8" s="285"/>
      <c r="AM8" s="285"/>
      <c r="AN8" s="285"/>
      <c r="AO8" s="285"/>
      <c r="AP8" s="370">
        <v>99056306</v>
      </c>
      <c r="AQ8" s="370"/>
      <c r="AR8" s="370"/>
      <c r="AS8" s="370"/>
      <c r="AT8" s="370"/>
      <c r="AU8" s="370"/>
      <c r="AV8" s="370"/>
      <c r="AW8" s="370"/>
      <c r="AX8" s="370"/>
      <c r="AY8" s="370"/>
      <c r="AZ8" s="285">
        <v>89803229</v>
      </c>
      <c r="BA8" s="285"/>
      <c r="BB8" s="285"/>
      <c r="BC8" s="285"/>
      <c r="BD8" s="285"/>
      <c r="BE8" s="285"/>
      <c r="BF8" s="285"/>
      <c r="BG8" s="285"/>
      <c r="BH8" s="285"/>
      <c r="BI8" s="285"/>
    </row>
    <row r="9" spans="1:61" ht="13.5" customHeight="1">
      <c r="A9" s="51"/>
      <c r="B9" s="51"/>
      <c r="C9" s="5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18"/>
      <c r="V9" s="64"/>
      <c r="W9" s="64"/>
      <c r="X9" s="64"/>
      <c r="Y9" s="64"/>
      <c r="Z9" s="64"/>
      <c r="AA9" s="64"/>
      <c r="AB9" s="64"/>
      <c r="AC9" s="64"/>
      <c r="AD9" s="64"/>
      <c r="AE9" s="64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1:61" ht="13.5" customHeight="1">
      <c r="A10" s="51"/>
      <c r="B10" s="51"/>
      <c r="C10" s="51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1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</row>
    <row r="11" spans="1:61" ht="13.5" customHeight="1">
      <c r="A11" s="51"/>
      <c r="B11" s="51"/>
      <c r="C11" s="51"/>
      <c r="D11" s="240" t="s">
        <v>161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118"/>
      <c r="V11" s="370">
        <v>38140952</v>
      </c>
      <c r="W11" s="370"/>
      <c r="X11" s="370"/>
      <c r="Y11" s="370"/>
      <c r="Z11" s="370"/>
      <c r="AA11" s="370"/>
      <c r="AB11" s="370"/>
      <c r="AC11" s="370"/>
      <c r="AD11" s="370"/>
      <c r="AE11" s="370"/>
      <c r="AF11" s="285">
        <v>40573827</v>
      </c>
      <c r="AG11" s="285"/>
      <c r="AH11" s="285"/>
      <c r="AI11" s="285"/>
      <c r="AJ11" s="285"/>
      <c r="AK11" s="285"/>
      <c r="AL11" s="285"/>
      <c r="AM11" s="285"/>
      <c r="AN11" s="285"/>
      <c r="AO11" s="285"/>
      <c r="AP11" s="370">
        <v>36941760</v>
      </c>
      <c r="AQ11" s="370"/>
      <c r="AR11" s="370"/>
      <c r="AS11" s="370"/>
      <c r="AT11" s="370"/>
      <c r="AU11" s="370"/>
      <c r="AV11" s="370"/>
      <c r="AW11" s="370"/>
      <c r="AX11" s="370"/>
      <c r="AY11" s="370"/>
      <c r="AZ11" s="285">
        <v>39277746</v>
      </c>
      <c r="BA11" s="285"/>
      <c r="BB11" s="285"/>
      <c r="BC11" s="285"/>
      <c r="BD11" s="285"/>
      <c r="BE11" s="285"/>
      <c r="BF11" s="285"/>
      <c r="BG11" s="285"/>
      <c r="BH11" s="285"/>
      <c r="BI11" s="285"/>
    </row>
    <row r="12" spans="1:61" ht="13.5" customHeight="1">
      <c r="A12" s="51"/>
      <c r="B12" s="51"/>
      <c r="C12" s="51"/>
      <c r="D12" s="240" t="s">
        <v>162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118"/>
      <c r="V12" s="370">
        <v>5867599</v>
      </c>
      <c r="W12" s="370"/>
      <c r="X12" s="370"/>
      <c r="Y12" s="370"/>
      <c r="Z12" s="370"/>
      <c r="AA12" s="370"/>
      <c r="AB12" s="370"/>
      <c r="AC12" s="370"/>
      <c r="AD12" s="370"/>
      <c r="AE12" s="370"/>
      <c r="AF12" s="285">
        <v>130405</v>
      </c>
      <c r="AG12" s="285"/>
      <c r="AH12" s="285"/>
      <c r="AI12" s="285"/>
      <c r="AJ12" s="285"/>
      <c r="AK12" s="285"/>
      <c r="AL12" s="285"/>
      <c r="AM12" s="285"/>
      <c r="AN12" s="285"/>
      <c r="AO12" s="285"/>
      <c r="AP12" s="370">
        <v>5802426</v>
      </c>
      <c r="AQ12" s="370"/>
      <c r="AR12" s="370"/>
      <c r="AS12" s="370"/>
      <c r="AT12" s="370"/>
      <c r="AU12" s="370"/>
      <c r="AV12" s="370"/>
      <c r="AW12" s="370"/>
      <c r="AX12" s="370"/>
      <c r="AY12" s="370"/>
      <c r="AZ12" s="285">
        <v>78553</v>
      </c>
      <c r="BA12" s="285"/>
      <c r="BB12" s="285"/>
      <c r="BC12" s="285"/>
      <c r="BD12" s="285"/>
      <c r="BE12" s="285"/>
      <c r="BF12" s="285"/>
      <c r="BG12" s="285"/>
      <c r="BH12" s="285"/>
      <c r="BI12" s="285"/>
    </row>
    <row r="13" spans="1:61" ht="13.5" customHeight="1">
      <c r="A13" s="51"/>
      <c r="B13" s="51"/>
      <c r="C13" s="51"/>
      <c r="D13" s="240" t="s">
        <v>163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118"/>
      <c r="V13" s="370">
        <v>2710712</v>
      </c>
      <c r="W13" s="370"/>
      <c r="X13" s="370"/>
      <c r="Y13" s="370"/>
      <c r="Z13" s="370"/>
      <c r="AA13" s="370"/>
      <c r="AB13" s="370"/>
      <c r="AC13" s="370"/>
      <c r="AD13" s="370"/>
      <c r="AE13" s="370"/>
      <c r="AF13" s="285">
        <v>2704281</v>
      </c>
      <c r="AG13" s="285"/>
      <c r="AH13" s="285"/>
      <c r="AI13" s="285"/>
      <c r="AJ13" s="285"/>
      <c r="AK13" s="285"/>
      <c r="AL13" s="285"/>
      <c r="AM13" s="285"/>
      <c r="AN13" s="285"/>
      <c r="AO13" s="285"/>
      <c r="AP13" s="370">
        <v>2669941</v>
      </c>
      <c r="AQ13" s="370"/>
      <c r="AR13" s="370"/>
      <c r="AS13" s="370"/>
      <c r="AT13" s="370"/>
      <c r="AU13" s="370"/>
      <c r="AV13" s="370"/>
      <c r="AW13" s="370"/>
      <c r="AX13" s="370"/>
      <c r="AY13" s="370"/>
      <c r="AZ13" s="285">
        <v>2656269</v>
      </c>
      <c r="BA13" s="285"/>
      <c r="BB13" s="285"/>
      <c r="BC13" s="285"/>
      <c r="BD13" s="285"/>
      <c r="BE13" s="285"/>
      <c r="BF13" s="285"/>
      <c r="BG13" s="285"/>
      <c r="BH13" s="285"/>
      <c r="BI13" s="285"/>
    </row>
    <row r="14" spans="1:61" ht="13.5" customHeight="1">
      <c r="A14" s="51"/>
      <c r="B14" s="51"/>
      <c r="C14" s="51"/>
      <c r="D14" s="240" t="s">
        <v>162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118"/>
      <c r="V14" s="370">
        <v>6600417</v>
      </c>
      <c r="W14" s="370"/>
      <c r="X14" s="370"/>
      <c r="Y14" s="370"/>
      <c r="Z14" s="370"/>
      <c r="AA14" s="370"/>
      <c r="AB14" s="370"/>
      <c r="AC14" s="370"/>
      <c r="AD14" s="370"/>
      <c r="AE14" s="370"/>
      <c r="AF14" s="285">
        <v>88160</v>
      </c>
      <c r="AG14" s="285"/>
      <c r="AH14" s="285"/>
      <c r="AI14" s="285"/>
      <c r="AJ14" s="285"/>
      <c r="AK14" s="285"/>
      <c r="AL14" s="285"/>
      <c r="AM14" s="285"/>
      <c r="AN14" s="285"/>
      <c r="AO14" s="285"/>
      <c r="AP14" s="370">
        <v>6569400</v>
      </c>
      <c r="AQ14" s="370"/>
      <c r="AR14" s="370"/>
      <c r="AS14" s="370"/>
      <c r="AT14" s="370"/>
      <c r="AU14" s="370"/>
      <c r="AV14" s="370"/>
      <c r="AW14" s="370"/>
      <c r="AX14" s="370"/>
      <c r="AY14" s="370"/>
      <c r="AZ14" s="285">
        <v>65702</v>
      </c>
      <c r="BA14" s="285"/>
      <c r="BB14" s="285"/>
      <c r="BC14" s="285"/>
      <c r="BD14" s="285"/>
      <c r="BE14" s="285"/>
      <c r="BF14" s="285"/>
      <c r="BG14" s="285"/>
      <c r="BH14" s="285"/>
      <c r="BI14" s="285"/>
    </row>
    <row r="15" spans="1:61" ht="13.5" customHeight="1">
      <c r="A15" s="51"/>
      <c r="B15" s="51"/>
      <c r="C15" s="51"/>
      <c r="D15" s="240" t="s">
        <v>164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118"/>
      <c r="V15" s="370">
        <v>2029551</v>
      </c>
      <c r="W15" s="370"/>
      <c r="X15" s="370"/>
      <c r="Y15" s="370"/>
      <c r="Z15" s="370"/>
      <c r="AA15" s="370"/>
      <c r="AB15" s="370"/>
      <c r="AC15" s="370"/>
      <c r="AD15" s="370"/>
      <c r="AE15" s="370"/>
      <c r="AF15" s="285">
        <v>1968117</v>
      </c>
      <c r="AG15" s="285"/>
      <c r="AH15" s="285"/>
      <c r="AI15" s="285"/>
      <c r="AJ15" s="285"/>
      <c r="AK15" s="285"/>
      <c r="AL15" s="285"/>
      <c r="AM15" s="285"/>
      <c r="AN15" s="285"/>
      <c r="AO15" s="285"/>
      <c r="AP15" s="370">
        <v>1960358</v>
      </c>
      <c r="AQ15" s="370"/>
      <c r="AR15" s="370"/>
      <c r="AS15" s="370"/>
      <c r="AT15" s="370"/>
      <c r="AU15" s="370"/>
      <c r="AV15" s="370"/>
      <c r="AW15" s="370"/>
      <c r="AX15" s="370"/>
      <c r="AY15" s="370"/>
      <c r="AZ15" s="285">
        <v>1899799</v>
      </c>
      <c r="BA15" s="285"/>
      <c r="BB15" s="285"/>
      <c r="BC15" s="285"/>
      <c r="BD15" s="285"/>
      <c r="BE15" s="285"/>
      <c r="BF15" s="285"/>
      <c r="BG15" s="285"/>
      <c r="BH15" s="285"/>
      <c r="BI15" s="285"/>
    </row>
    <row r="16" spans="1:61" ht="13.5" customHeight="1">
      <c r="A16" s="51"/>
      <c r="B16" s="51"/>
      <c r="C16" s="51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18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</row>
    <row r="17" spans="1:61" ht="13.5" customHeight="1">
      <c r="A17" s="51"/>
      <c r="B17" s="51"/>
      <c r="C17" s="51"/>
      <c r="D17" s="240" t="s">
        <v>165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118"/>
      <c r="V17" s="370">
        <v>0</v>
      </c>
      <c r="W17" s="370"/>
      <c r="X17" s="370"/>
      <c r="Y17" s="370"/>
      <c r="Z17" s="370"/>
      <c r="AA17" s="370"/>
      <c r="AB17" s="370"/>
      <c r="AC17" s="370"/>
      <c r="AD17" s="370"/>
      <c r="AE17" s="370"/>
      <c r="AF17" s="285">
        <v>0</v>
      </c>
      <c r="AG17" s="285"/>
      <c r="AH17" s="285"/>
      <c r="AI17" s="285"/>
      <c r="AJ17" s="285"/>
      <c r="AK17" s="285"/>
      <c r="AL17" s="285"/>
      <c r="AM17" s="285"/>
      <c r="AN17" s="285"/>
      <c r="AO17" s="285"/>
      <c r="AP17" s="370">
        <v>0</v>
      </c>
      <c r="AQ17" s="370"/>
      <c r="AR17" s="370"/>
      <c r="AS17" s="370"/>
      <c r="AT17" s="370"/>
      <c r="AU17" s="370"/>
      <c r="AV17" s="370"/>
      <c r="AW17" s="370"/>
      <c r="AX17" s="370"/>
      <c r="AY17" s="370"/>
      <c r="AZ17" s="285">
        <v>0</v>
      </c>
      <c r="BA17" s="285"/>
      <c r="BB17" s="285"/>
      <c r="BC17" s="285"/>
      <c r="BD17" s="285"/>
      <c r="BE17" s="285"/>
      <c r="BF17" s="285"/>
      <c r="BG17" s="285"/>
      <c r="BH17" s="285"/>
      <c r="BI17" s="285"/>
    </row>
    <row r="18" spans="1:61" ht="13.5" customHeight="1">
      <c r="A18" s="51"/>
      <c r="B18" s="51"/>
      <c r="C18" s="51"/>
      <c r="D18" s="240" t="s">
        <v>166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118"/>
      <c r="V18" s="370">
        <v>311981</v>
      </c>
      <c r="W18" s="370"/>
      <c r="X18" s="370"/>
      <c r="Y18" s="370"/>
      <c r="Z18" s="370"/>
      <c r="AA18" s="370"/>
      <c r="AB18" s="370"/>
      <c r="AC18" s="370"/>
      <c r="AD18" s="370"/>
      <c r="AE18" s="370"/>
      <c r="AF18" s="285">
        <v>303676</v>
      </c>
      <c r="AG18" s="285"/>
      <c r="AH18" s="285"/>
      <c r="AI18" s="285"/>
      <c r="AJ18" s="285"/>
      <c r="AK18" s="285"/>
      <c r="AL18" s="285"/>
      <c r="AM18" s="285"/>
      <c r="AN18" s="285"/>
      <c r="AO18" s="285"/>
      <c r="AP18" s="370">
        <v>253452</v>
      </c>
      <c r="AQ18" s="370"/>
      <c r="AR18" s="370"/>
      <c r="AS18" s="370"/>
      <c r="AT18" s="370"/>
      <c r="AU18" s="370"/>
      <c r="AV18" s="370"/>
      <c r="AW18" s="370"/>
      <c r="AX18" s="370"/>
      <c r="AY18" s="370"/>
      <c r="AZ18" s="285">
        <v>244568</v>
      </c>
      <c r="BA18" s="285"/>
      <c r="BB18" s="285"/>
      <c r="BC18" s="285"/>
      <c r="BD18" s="285"/>
      <c r="BE18" s="285"/>
      <c r="BF18" s="285"/>
      <c r="BG18" s="285"/>
      <c r="BH18" s="285"/>
      <c r="BI18" s="285"/>
    </row>
    <row r="19" spans="1:61" ht="13.5" customHeight="1">
      <c r="A19" s="51"/>
      <c r="B19" s="51"/>
      <c r="C19" s="51"/>
      <c r="D19" s="240" t="s">
        <v>167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118"/>
      <c r="V19" s="370">
        <v>34603361</v>
      </c>
      <c r="W19" s="370"/>
      <c r="X19" s="370"/>
      <c r="Y19" s="370"/>
      <c r="Z19" s="370"/>
      <c r="AA19" s="370"/>
      <c r="AB19" s="370"/>
      <c r="AC19" s="370"/>
      <c r="AD19" s="370"/>
      <c r="AE19" s="370"/>
      <c r="AF19" s="285">
        <v>35201168</v>
      </c>
      <c r="AG19" s="285"/>
      <c r="AH19" s="285"/>
      <c r="AI19" s="285"/>
      <c r="AJ19" s="285"/>
      <c r="AK19" s="285"/>
      <c r="AL19" s="285"/>
      <c r="AM19" s="285"/>
      <c r="AN19" s="285"/>
      <c r="AO19" s="285"/>
      <c r="AP19" s="370">
        <v>34307346</v>
      </c>
      <c r="AQ19" s="370"/>
      <c r="AR19" s="370"/>
      <c r="AS19" s="370"/>
      <c r="AT19" s="370"/>
      <c r="AU19" s="370"/>
      <c r="AV19" s="370"/>
      <c r="AW19" s="370"/>
      <c r="AX19" s="370"/>
      <c r="AY19" s="370"/>
      <c r="AZ19" s="285">
        <v>34872454</v>
      </c>
      <c r="BA19" s="285"/>
      <c r="BB19" s="285"/>
      <c r="BC19" s="285"/>
      <c r="BD19" s="285"/>
      <c r="BE19" s="285"/>
      <c r="BF19" s="285"/>
      <c r="BG19" s="285"/>
      <c r="BH19" s="285"/>
      <c r="BI19" s="285"/>
    </row>
    <row r="20" spans="1:61" ht="13.5" customHeight="1">
      <c r="A20" s="51"/>
      <c r="B20" s="51"/>
      <c r="C20" s="51"/>
      <c r="D20" s="240" t="s">
        <v>168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118"/>
      <c r="V20" s="370">
        <v>1490585</v>
      </c>
      <c r="W20" s="370"/>
      <c r="X20" s="370"/>
      <c r="Y20" s="370"/>
      <c r="Z20" s="370"/>
      <c r="AA20" s="370"/>
      <c r="AB20" s="370"/>
      <c r="AC20" s="370"/>
      <c r="AD20" s="370"/>
      <c r="AE20" s="370"/>
      <c r="AF20" s="285">
        <v>1429339</v>
      </c>
      <c r="AG20" s="285"/>
      <c r="AH20" s="285"/>
      <c r="AI20" s="285"/>
      <c r="AJ20" s="285"/>
      <c r="AK20" s="285"/>
      <c r="AL20" s="285"/>
      <c r="AM20" s="285"/>
      <c r="AN20" s="285"/>
      <c r="AO20" s="285"/>
      <c r="AP20" s="370">
        <v>1485430</v>
      </c>
      <c r="AQ20" s="370"/>
      <c r="AR20" s="370"/>
      <c r="AS20" s="370"/>
      <c r="AT20" s="370"/>
      <c r="AU20" s="370"/>
      <c r="AV20" s="370"/>
      <c r="AW20" s="370"/>
      <c r="AX20" s="370"/>
      <c r="AY20" s="370"/>
      <c r="AZ20" s="285">
        <v>1422283</v>
      </c>
      <c r="BA20" s="285"/>
      <c r="BB20" s="285"/>
      <c r="BC20" s="285"/>
      <c r="BD20" s="285"/>
      <c r="BE20" s="285"/>
      <c r="BF20" s="285"/>
      <c r="BG20" s="285"/>
      <c r="BH20" s="285"/>
      <c r="BI20" s="285"/>
    </row>
    <row r="21" spans="1:61" ht="13.5" customHeight="1">
      <c r="A21" s="51"/>
      <c r="B21" s="51"/>
      <c r="C21" s="51"/>
      <c r="D21" s="240" t="s">
        <v>169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118"/>
      <c r="V21" s="370">
        <v>0</v>
      </c>
      <c r="W21" s="370"/>
      <c r="X21" s="370"/>
      <c r="Y21" s="370"/>
      <c r="Z21" s="370"/>
      <c r="AA21" s="370"/>
      <c r="AB21" s="370"/>
      <c r="AC21" s="370"/>
      <c r="AD21" s="370"/>
      <c r="AE21" s="370"/>
      <c r="AF21" s="285">
        <v>0</v>
      </c>
      <c r="AG21" s="285"/>
      <c r="AH21" s="285"/>
      <c r="AI21" s="285"/>
      <c r="AJ21" s="285"/>
      <c r="AK21" s="285"/>
      <c r="AL21" s="285"/>
      <c r="AM21" s="285"/>
      <c r="AN21" s="285"/>
      <c r="AO21" s="285"/>
      <c r="AP21" s="370">
        <v>0</v>
      </c>
      <c r="AQ21" s="370"/>
      <c r="AR21" s="370"/>
      <c r="AS21" s="370"/>
      <c r="AT21" s="370"/>
      <c r="AU21" s="370"/>
      <c r="AV21" s="370"/>
      <c r="AW21" s="370"/>
      <c r="AX21" s="370"/>
      <c r="AY21" s="370"/>
      <c r="AZ21" s="285">
        <v>0</v>
      </c>
      <c r="BA21" s="285"/>
      <c r="BB21" s="285"/>
      <c r="BC21" s="285"/>
      <c r="BD21" s="285"/>
      <c r="BE21" s="285"/>
      <c r="BF21" s="285"/>
      <c r="BG21" s="285"/>
      <c r="BH21" s="285"/>
      <c r="BI21" s="285"/>
    </row>
    <row r="22" spans="1:61" ht="13.5" customHeight="1">
      <c r="A22" s="51"/>
      <c r="B22" s="51"/>
      <c r="C22" s="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18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</row>
    <row r="23" spans="1:61" ht="13.5" customHeight="1">
      <c r="A23" s="51"/>
      <c r="B23" s="51"/>
      <c r="C23" s="51"/>
      <c r="D23" s="240" t="s">
        <v>170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118"/>
      <c r="V23" s="370">
        <v>43</v>
      </c>
      <c r="W23" s="370"/>
      <c r="X23" s="370"/>
      <c r="Y23" s="370"/>
      <c r="Z23" s="370"/>
      <c r="AA23" s="370"/>
      <c r="AB23" s="370"/>
      <c r="AC23" s="370"/>
      <c r="AD23" s="370"/>
      <c r="AE23" s="370"/>
      <c r="AF23" s="285">
        <v>259</v>
      </c>
      <c r="AG23" s="285"/>
      <c r="AH23" s="285"/>
      <c r="AI23" s="285"/>
      <c r="AJ23" s="285"/>
      <c r="AK23" s="285"/>
      <c r="AL23" s="285"/>
      <c r="AM23" s="285"/>
      <c r="AN23" s="285"/>
      <c r="AO23" s="285"/>
      <c r="AP23" s="370">
        <v>43</v>
      </c>
      <c r="AQ23" s="370"/>
      <c r="AR23" s="370"/>
      <c r="AS23" s="370"/>
      <c r="AT23" s="370"/>
      <c r="AU23" s="370"/>
      <c r="AV23" s="370"/>
      <c r="AW23" s="370"/>
      <c r="AX23" s="370"/>
      <c r="AY23" s="370"/>
      <c r="AZ23" s="376">
        <v>0</v>
      </c>
      <c r="BA23" s="376"/>
      <c r="BB23" s="376"/>
      <c r="BC23" s="376"/>
      <c r="BD23" s="376"/>
      <c r="BE23" s="376"/>
      <c r="BF23" s="376"/>
      <c r="BG23" s="376"/>
      <c r="BH23" s="376"/>
      <c r="BI23" s="376"/>
    </row>
    <row r="24" spans="1:61" ht="13.5" customHeight="1">
      <c r="A24" s="51"/>
      <c r="B24" s="51"/>
      <c r="C24" s="51"/>
      <c r="D24" s="240" t="s">
        <v>171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118"/>
      <c r="V24" s="370">
        <v>0</v>
      </c>
      <c r="W24" s="370"/>
      <c r="X24" s="370"/>
      <c r="Y24" s="370"/>
      <c r="Z24" s="370"/>
      <c r="AA24" s="370"/>
      <c r="AB24" s="370"/>
      <c r="AC24" s="370"/>
      <c r="AD24" s="370"/>
      <c r="AE24" s="370"/>
      <c r="AF24" s="285">
        <v>0</v>
      </c>
      <c r="AG24" s="285"/>
      <c r="AH24" s="285"/>
      <c r="AI24" s="285"/>
      <c r="AJ24" s="285"/>
      <c r="AK24" s="285"/>
      <c r="AL24" s="285"/>
      <c r="AM24" s="285"/>
      <c r="AN24" s="285"/>
      <c r="AO24" s="285"/>
      <c r="AP24" s="370">
        <v>0</v>
      </c>
      <c r="AQ24" s="370"/>
      <c r="AR24" s="370"/>
      <c r="AS24" s="370"/>
      <c r="AT24" s="370"/>
      <c r="AU24" s="370"/>
      <c r="AV24" s="370"/>
      <c r="AW24" s="370"/>
      <c r="AX24" s="370"/>
      <c r="AY24" s="370"/>
      <c r="AZ24" s="285">
        <v>0</v>
      </c>
      <c r="BA24" s="285"/>
      <c r="BB24" s="285"/>
      <c r="BC24" s="285"/>
      <c r="BD24" s="285"/>
      <c r="BE24" s="285"/>
      <c r="BF24" s="285"/>
      <c r="BG24" s="285"/>
      <c r="BH24" s="285"/>
      <c r="BI24" s="285"/>
    </row>
    <row r="25" spans="1:61" ht="13.5" customHeight="1">
      <c r="A25" s="51"/>
      <c r="B25" s="51"/>
      <c r="C25" s="51"/>
      <c r="D25" s="240" t="s">
        <v>172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118"/>
      <c r="V25" s="370">
        <v>1906</v>
      </c>
      <c r="W25" s="370"/>
      <c r="X25" s="370"/>
      <c r="Y25" s="370"/>
      <c r="Z25" s="370"/>
      <c r="AA25" s="370"/>
      <c r="AB25" s="370"/>
      <c r="AC25" s="370"/>
      <c r="AD25" s="370"/>
      <c r="AE25" s="370"/>
      <c r="AF25" s="376">
        <v>0</v>
      </c>
      <c r="AG25" s="376"/>
      <c r="AH25" s="376"/>
      <c r="AI25" s="376"/>
      <c r="AJ25" s="376"/>
      <c r="AK25" s="376"/>
      <c r="AL25" s="376"/>
      <c r="AM25" s="376"/>
      <c r="AN25" s="376"/>
      <c r="AO25" s="376"/>
      <c r="AP25" s="370">
        <v>1906</v>
      </c>
      <c r="AQ25" s="370"/>
      <c r="AR25" s="370"/>
      <c r="AS25" s="370"/>
      <c r="AT25" s="370"/>
      <c r="AU25" s="370"/>
      <c r="AV25" s="370"/>
      <c r="AW25" s="370"/>
      <c r="AX25" s="370"/>
      <c r="AY25" s="370"/>
      <c r="AZ25" s="376">
        <v>0</v>
      </c>
      <c r="BA25" s="376"/>
      <c r="BB25" s="376"/>
      <c r="BC25" s="376"/>
      <c r="BD25" s="376"/>
      <c r="BE25" s="376"/>
      <c r="BF25" s="376"/>
      <c r="BG25" s="376"/>
      <c r="BH25" s="376"/>
      <c r="BI25" s="376"/>
    </row>
    <row r="26" spans="1:61" ht="13.5" customHeight="1">
      <c r="A26" s="51"/>
      <c r="B26" s="51"/>
      <c r="C26" s="51"/>
      <c r="D26" s="240" t="s">
        <v>173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118"/>
      <c r="V26" s="370">
        <v>8205667</v>
      </c>
      <c r="W26" s="370"/>
      <c r="X26" s="370"/>
      <c r="Y26" s="370"/>
      <c r="Z26" s="370"/>
      <c r="AA26" s="370"/>
      <c r="AB26" s="370"/>
      <c r="AC26" s="370"/>
      <c r="AD26" s="370"/>
      <c r="AE26" s="370"/>
      <c r="AF26" s="285">
        <v>8310197</v>
      </c>
      <c r="AG26" s="285"/>
      <c r="AH26" s="285"/>
      <c r="AI26" s="285"/>
      <c r="AJ26" s="285"/>
      <c r="AK26" s="285"/>
      <c r="AL26" s="285"/>
      <c r="AM26" s="285"/>
      <c r="AN26" s="285"/>
      <c r="AO26" s="285"/>
      <c r="AP26" s="370">
        <v>8135431</v>
      </c>
      <c r="AQ26" s="370"/>
      <c r="AR26" s="370"/>
      <c r="AS26" s="370"/>
      <c r="AT26" s="370"/>
      <c r="AU26" s="370"/>
      <c r="AV26" s="370"/>
      <c r="AW26" s="370"/>
      <c r="AX26" s="370"/>
      <c r="AY26" s="370"/>
      <c r="AZ26" s="285">
        <v>8232589</v>
      </c>
      <c r="BA26" s="285"/>
      <c r="BB26" s="285"/>
      <c r="BC26" s="285"/>
      <c r="BD26" s="285"/>
      <c r="BE26" s="285"/>
      <c r="BF26" s="285"/>
      <c r="BG26" s="285"/>
      <c r="BH26" s="285"/>
      <c r="BI26" s="285"/>
    </row>
    <row r="27" spans="1:61" ht="13.5" customHeight="1">
      <c r="A27" s="51"/>
      <c r="B27" s="51"/>
      <c r="C27" s="5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18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86"/>
      <c r="BA27" s="86"/>
      <c r="BB27" s="86"/>
      <c r="BC27" s="86"/>
      <c r="BD27" s="86"/>
      <c r="BE27" s="86"/>
      <c r="BF27" s="86"/>
      <c r="BG27" s="86"/>
      <c r="BH27" s="86"/>
      <c r="BI27" s="86"/>
    </row>
    <row r="28" spans="1:61" ht="13.5" customHeight="1">
      <c r="A28" s="51"/>
      <c r="B28" s="51"/>
      <c r="C28" s="51"/>
      <c r="D28" s="240" t="s">
        <v>151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118"/>
      <c r="V28" s="370">
        <v>2461589</v>
      </c>
      <c r="W28" s="370"/>
      <c r="X28" s="370"/>
      <c r="Y28" s="370"/>
      <c r="Z28" s="370"/>
      <c r="AA28" s="370"/>
      <c r="AB28" s="370"/>
      <c r="AC28" s="370"/>
      <c r="AD28" s="370"/>
      <c r="AE28" s="370"/>
      <c r="AF28" s="285">
        <v>2878191</v>
      </c>
      <c r="AG28" s="285"/>
      <c r="AH28" s="285"/>
      <c r="AI28" s="285"/>
      <c r="AJ28" s="285"/>
      <c r="AK28" s="285"/>
      <c r="AL28" s="285"/>
      <c r="AM28" s="285"/>
      <c r="AN28" s="285"/>
      <c r="AO28" s="285"/>
      <c r="AP28" s="370">
        <v>928813</v>
      </c>
      <c r="AQ28" s="370"/>
      <c r="AR28" s="370"/>
      <c r="AS28" s="370"/>
      <c r="AT28" s="370"/>
      <c r="AU28" s="370"/>
      <c r="AV28" s="370"/>
      <c r="AW28" s="370"/>
      <c r="AX28" s="370"/>
      <c r="AY28" s="370"/>
      <c r="AZ28" s="285">
        <v>1053266</v>
      </c>
      <c r="BA28" s="285"/>
      <c r="BB28" s="285"/>
      <c r="BC28" s="285"/>
      <c r="BD28" s="285"/>
      <c r="BE28" s="285"/>
      <c r="BF28" s="285"/>
      <c r="BG28" s="285"/>
      <c r="BH28" s="285"/>
      <c r="BI28" s="285"/>
    </row>
    <row r="29" spans="1:62" ht="13.5" customHeight="1">
      <c r="A29" s="51"/>
      <c r="B29" s="5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64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7"/>
    </row>
    <row r="30" spans="1:61" ht="12" customHeight="1">
      <c r="A30" s="51"/>
      <c r="B30" s="51"/>
      <c r="C30" s="51"/>
      <c r="D30" s="261" t="s">
        <v>7</v>
      </c>
      <c r="E30" s="261"/>
      <c r="F30" s="54" t="s">
        <v>187</v>
      </c>
      <c r="G30" s="51" t="s">
        <v>174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</row>
    <row r="31" spans="1:61" ht="12" customHeight="1">
      <c r="A31" s="51"/>
      <c r="B31" s="51"/>
      <c r="C31" s="240" t="s">
        <v>4</v>
      </c>
      <c r="D31" s="240"/>
      <c r="E31" s="240"/>
      <c r="F31" s="54" t="s">
        <v>186</v>
      </c>
      <c r="G31" s="51" t="s">
        <v>175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</row>
    <row r="32" spans="1:61" ht="12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</row>
    <row r="33" ht="12" customHeight="1"/>
    <row r="34" ht="12" customHeight="1"/>
    <row r="35" spans="3:62" s="1" customFormat="1" ht="18" customHeight="1">
      <c r="C35" s="268" t="s">
        <v>387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2"/>
    </row>
    <row r="36" spans="3:62" ht="12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20" t="s">
        <v>219</v>
      </c>
      <c r="BJ36" s="23"/>
    </row>
    <row r="37" spans="2:62" ht="19.5" customHeight="1">
      <c r="B37" s="23"/>
      <c r="C37" s="337" t="s">
        <v>158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9"/>
      <c r="V37" s="338" t="s">
        <v>176</v>
      </c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 t="s">
        <v>177</v>
      </c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9"/>
      <c r="BJ37" s="23"/>
    </row>
    <row r="38" spans="2:62" ht="19.5" customHeight="1">
      <c r="B38" s="23"/>
      <c r="C38" s="333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31"/>
      <c r="V38" s="342" t="s">
        <v>263</v>
      </c>
      <c r="W38" s="342"/>
      <c r="X38" s="342"/>
      <c r="Y38" s="342"/>
      <c r="Z38" s="342"/>
      <c r="AA38" s="342"/>
      <c r="AB38" s="342"/>
      <c r="AC38" s="342"/>
      <c r="AD38" s="342"/>
      <c r="AE38" s="342"/>
      <c r="AF38" s="377" t="s">
        <v>276</v>
      </c>
      <c r="AG38" s="377"/>
      <c r="AH38" s="377"/>
      <c r="AI38" s="377"/>
      <c r="AJ38" s="377"/>
      <c r="AK38" s="377"/>
      <c r="AL38" s="377"/>
      <c r="AM38" s="377"/>
      <c r="AN38" s="377"/>
      <c r="AO38" s="377"/>
      <c r="AP38" s="342" t="s">
        <v>263</v>
      </c>
      <c r="AQ38" s="342"/>
      <c r="AR38" s="342"/>
      <c r="AS38" s="342"/>
      <c r="AT38" s="342"/>
      <c r="AU38" s="342"/>
      <c r="AV38" s="342"/>
      <c r="AW38" s="342"/>
      <c r="AX38" s="342"/>
      <c r="AY38" s="342"/>
      <c r="AZ38" s="377" t="s">
        <v>276</v>
      </c>
      <c r="BA38" s="377"/>
      <c r="BB38" s="377"/>
      <c r="BC38" s="377"/>
      <c r="BD38" s="377"/>
      <c r="BE38" s="377"/>
      <c r="BF38" s="377"/>
      <c r="BG38" s="377"/>
      <c r="BH38" s="377"/>
      <c r="BI38" s="377"/>
      <c r="BJ38" s="23"/>
    </row>
    <row r="39" spans="2:62" ht="13.5" customHeight="1"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27"/>
      <c r="W39" s="28"/>
      <c r="X39" s="28"/>
      <c r="Y39" s="28"/>
      <c r="Z39" s="28"/>
      <c r="AA39" s="28"/>
      <c r="AB39" s="28"/>
      <c r="AC39" s="28"/>
      <c r="AD39" s="28"/>
      <c r="AE39" s="28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23"/>
    </row>
    <row r="40" spans="2:62" s="7" customFormat="1" ht="13.5" customHeight="1">
      <c r="B40" s="23"/>
      <c r="D40" s="348" t="s">
        <v>15</v>
      </c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26"/>
      <c r="V40" s="334">
        <v>181690252</v>
      </c>
      <c r="W40" s="334"/>
      <c r="X40" s="334"/>
      <c r="Y40" s="334"/>
      <c r="Z40" s="334"/>
      <c r="AA40" s="334"/>
      <c r="AB40" s="334"/>
      <c r="AC40" s="334"/>
      <c r="AD40" s="334"/>
      <c r="AE40" s="334"/>
      <c r="AF40" s="284">
        <v>167264168</v>
      </c>
      <c r="AG40" s="284"/>
      <c r="AH40" s="284"/>
      <c r="AI40" s="284"/>
      <c r="AJ40" s="284"/>
      <c r="AK40" s="284"/>
      <c r="AL40" s="284"/>
      <c r="AM40" s="284"/>
      <c r="AN40" s="284"/>
      <c r="AO40" s="284"/>
      <c r="AP40" s="334">
        <v>167814255</v>
      </c>
      <c r="AQ40" s="334"/>
      <c r="AR40" s="334"/>
      <c r="AS40" s="334"/>
      <c r="AT40" s="334"/>
      <c r="AU40" s="334"/>
      <c r="AV40" s="334"/>
      <c r="AW40" s="334"/>
      <c r="AX40" s="334"/>
      <c r="AY40" s="334"/>
      <c r="AZ40" s="284">
        <v>154279382</v>
      </c>
      <c r="BA40" s="284"/>
      <c r="BB40" s="284"/>
      <c r="BC40" s="284"/>
      <c r="BD40" s="284"/>
      <c r="BE40" s="284"/>
      <c r="BF40" s="284"/>
      <c r="BG40" s="284"/>
      <c r="BH40" s="284"/>
      <c r="BI40" s="284"/>
      <c r="BJ40" s="23"/>
    </row>
    <row r="41" spans="2:62" s="7" customFormat="1" ht="13.5" customHeight="1">
      <c r="B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6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23"/>
    </row>
    <row r="42" spans="2:62" s="7" customFormat="1" ht="13.5" customHeight="1">
      <c r="B42" s="2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6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23"/>
    </row>
    <row r="43" spans="2:62" s="7" customFormat="1" ht="13.5" customHeight="1">
      <c r="B43" s="23"/>
      <c r="D43" s="348" t="s">
        <v>178</v>
      </c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26"/>
      <c r="V43" s="370">
        <v>40004477</v>
      </c>
      <c r="W43" s="370"/>
      <c r="X43" s="370"/>
      <c r="Y43" s="370"/>
      <c r="Z43" s="370"/>
      <c r="AA43" s="370"/>
      <c r="AB43" s="370"/>
      <c r="AC43" s="370"/>
      <c r="AD43" s="370"/>
      <c r="AE43" s="370"/>
      <c r="AF43" s="285">
        <v>39383153</v>
      </c>
      <c r="AG43" s="285"/>
      <c r="AH43" s="285"/>
      <c r="AI43" s="285"/>
      <c r="AJ43" s="285"/>
      <c r="AK43" s="285"/>
      <c r="AL43" s="285"/>
      <c r="AM43" s="285"/>
      <c r="AN43" s="285"/>
      <c r="AO43" s="285"/>
      <c r="AP43" s="370">
        <v>37897662</v>
      </c>
      <c r="AQ43" s="370"/>
      <c r="AR43" s="370"/>
      <c r="AS43" s="370"/>
      <c r="AT43" s="370"/>
      <c r="AU43" s="370"/>
      <c r="AV43" s="370"/>
      <c r="AW43" s="370"/>
      <c r="AX43" s="370"/>
      <c r="AY43" s="370"/>
      <c r="AZ43" s="285">
        <v>37370434</v>
      </c>
      <c r="BA43" s="285"/>
      <c r="BB43" s="285"/>
      <c r="BC43" s="285"/>
      <c r="BD43" s="285"/>
      <c r="BE43" s="285"/>
      <c r="BF43" s="285"/>
      <c r="BG43" s="285"/>
      <c r="BH43" s="285"/>
      <c r="BI43" s="285"/>
      <c r="BJ43" s="23"/>
    </row>
    <row r="44" spans="2:62" s="7" customFormat="1" ht="13.5" customHeight="1">
      <c r="B44" s="23"/>
      <c r="D44" s="348" t="s">
        <v>179</v>
      </c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26"/>
      <c r="V44" s="370">
        <v>38814952</v>
      </c>
      <c r="W44" s="370"/>
      <c r="X44" s="370"/>
      <c r="Y44" s="370"/>
      <c r="Z44" s="370"/>
      <c r="AA44" s="370"/>
      <c r="AB44" s="370"/>
      <c r="AC44" s="370"/>
      <c r="AD44" s="370"/>
      <c r="AE44" s="370"/>
      <c r="AF44" s="285">
        <v>38813773</v>
      </c>
      <c r="AG44" s="285"/>
      <c r="AH44" s="285"/>
      <c r="AI44" s="285"/>
      <c r="AJ44" s="285"/>
      <c r="AK44" s="285"/>
      <c r="AL44" s="285"/>
      <c r="AM44" s="285"/>
      <c r="AN44" s="285"/>
      <c r="AO44" s="285"/>
      <c r="AP44" s="370">
        <v>35740656</v>
      </c>
      <c r="AQ44" s="370"/>
      <c r="AR44" s="370"/>
      <c r="AS44" s="370"/>
      <c r="AT44" s="370"/>
      <c r="AU44" s="370"/>
      <c r="AV44" s="370"/>
      <c r="AW44" s="370"/>
      <c r="AX44" s="370"/>
      <c r="AY44" s="370"/>
      <c r="AZ44" s="285">
        <v>35394553</v>
      </c>
      <c r="BA44" s="285"/>
      <c r="BB44" s="285"/>
      <c r="BC44" s="285"/>
      <c r="BD44" s="285"/>
      <c r="BE44" s="285"/>
      <c r="BF44" s="285"/>
      <c r="BG44" s="285"/>
      <c r="BH44" s="285"/>
      <c r="BI44" s="285"/>
      <c r="BJ44" s="23"/>
    </row>
    <row r="45" spans="2:62" s="7" customFormat="1" ht="13.5" customHeight="1">
      <c r="B45" s="23"/>
      <c r="D45" s="348" t="s">
        <v>180</v>
      </c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26"/>
      <c r="V45" s="370">
        <v>33439080</v>
      </c>
      <c r="W45" s="370"/>
      <c r="X45" s="370"/>
      <c r="Y45" s="370"/>
      <c r="Z45" s="370"/>
      <c r="AA45" s="370"/>
      <c r="AB45" s="370"/>
      <c r="AC45" s="370"/>
      <c r="AD45" s="370"/>
      <c r="AE45" s="370"/>
      <c r="AF45" s="285">
        <v>27332300</v>
      </c>
      <c r="AG45" s="285"/>
      <c r="AH45" s="285"/>
      <c r="AI45" s="285"/>
      <c r="AJ45" s="285"/>
      <c r="AK45" s="285"/>
      <c r="AL45" s="285"/>
      <c r="AM45" s="285"/>
      <c r="AN45" s="285"/>
      <c r="AO45" s="285"/>
      <c r="AP45" s="370">
        <v>32959242</v>
      </c>
      <c r="AQ45" s="370"/>
      <c r="AR45" s="370"/>
      <c r="AS45" s="370"/>
      <c r="AT45" s="370"/>
      <c r="AU45" s="370"/>
      <c r="AV45" s="370"/>
      <c r="AW45" s="370"/>
      <c r="AX45" s="370"/>
      <c r="AY45" s="370"/>
      <c r="AZ45" s="285">
        <v>26813610</v>
      </c>
      <c r="BA45" s="285"/>
      <c r="BB45" s="285"/>
      <c r="BC45" s="285"/>
      <c r="BD45" s="285"/>
      <c r="BE45" s="285"/>
      <c r="BF45" s="285"/>
      <c r="BG45" s="285"/>
      <c r="BH45" s="285"/>
      <c r="BI45" s="285"/>
      <c r="BJ45" s="23"/>
    </row>
    <row r="46" spans="2:62" s="7" customFormat="1" ht="13.5" customHeight="1">
      <c r="B46" s="23"/>
      <c r="D46" s="348" t="s">
        <v>324</v>
      </c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26"/>
      <c r="V46" s="370">
        <v>33319981</v>
      </c>
      <c r="W46" s="370"/>
      <c r="X46" s="370"/>
      <c r="Y46" s="370"/>
      <c r="Z46" s="370"/>
      <c r="AA46" s="370"/>
      <c r="AB46" s="370"/>
      <c r="AC46" s="370"/>
      <c r="AD46" s="370"/>
      <c r="AE46" s="370"/>
      <c r="AF46" s="285">
        <v>26443874</v>
      </c>
      <c r="AG46" s="285"/>
      <c r="AH46" s="285"/>
      <c r="AI46" s="285"/>
      <c r="AJ46" s="285"/>
      <c r="AK46" s="285"/>
      <c r="AL46" s="285"/>
      <c r="AM46" s="285"/>
      <c r="AN46" s="285"/>
      <c r="AO46" s="285"/>
      <c r="AP46" s="370">
        <v>28787602</v>
      </c>
      <c r="AQ46" s="370"/>
      <c r="AR46" s="370"/>
      <c r="AS46" s="370"/>
      <c r="AT46" s="370"/>
      <c r="AU46" s="370"/>
      <c r="AV46" s="370"/>
      <c r="AW46" s="370"/>
      <c r="AX46" s="370"/>
      <c r="AY46" s="370"/>
      <c r="AZ46" s="285">
        <v>23030951</v>
      </c>
      <c r="BA46" s="285"/>
      <c r="BB46" s="285"/>
      <c r="BC46" s="285"/>
      <c r="BD46" s="285"/>
      <c r="BE46" s="285"/>
      <c r="BF46" s="285"/>
      <c r="BG46" s="285"/>
      <c r="BH46" s="285"/>
      <c r="BI46" s="285"/>
      <c r="BJ46" s="23"/>
    </row>
    <row r="47" spans="2:62" s="7" customFormat="1" ht="13.5" customHeight="1">
      <c r="B47" s="23"/>
      <c r="D47" s="348" t="s">
        <v>181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26"/>
      <c r="V47" s="370">
        <v>35639912</v>
      </c>
      <c r="W47" s="370"/>
      <c r="X47" s="370"/>
      <c r="Y47" s="370"/>
      <c r="Z47" s="370"/>
      <c r="AA47" s="370"/>
      <c r="AB47" s="370"/>
      <c r="AC47" s="370"/>
      <c r="AD47" s="370"/>
      <c r="AE47" s="370"/>
      <c r="AF47" s="285">
        <v>34827337</v>
      </c>
      <c r="AG47" s="285"/>
      <c r="AH47" s="285"/>
      <c r="AI47" s="285"/>
      <c r="AJ47" s="285"/>
      <c r="AK47" s="285"/>
      <c r="AL47" s="285"/>
      <c r="AM47" s="285"/>
      <c r="AN47" s="285"/>
      <c r="AO47" s="285"/>
      <c r="AP47" s="370">
        <v>31968106</v>
      </c>
      <c r="AQ47" s="370"/>
      <c r="AR47" s="370"/>
      <c r="AS47" s="370"/>
      <c r="AT47" s="370"/>
      <c r="AU47" s="370"/>
      <c r="AV47" s="370"/>
      <c r="AW47" s="370"/>
      <c r="AX47" s="370"/>
      <c r="AY47" s="370"/>
      <c r="AZ47" s="285">
        <v>31217811</v>
      </c>
      <c r="BA47" s="285"/>
      <c r="BB47" s="285"/>
      <c r="BC47" s="285"/>
      <c r="BD47" s="285"/>
      <c r="BE47" s="285"/>
      <c r="BF47" s="285"/>
      <c r="BG47" s="285"/>
      <c r="BH47" s="285"/>
      <c r="BI47" s="285"/>
      <c r="BJ47" s="23"/>
    </row>
    <row r="48" spans="2:62" s="7" customFormat="1" ht="13.5" customHeight="1">
      <c r="B48" s="23"/>
      <c r="D48" s="5"/>
      <c r="E48" s="5"/>
      <c r="F48" s="326" t="s">
        <v>325</v>
      </c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5"/>
      <c r="T48" s="5"/>
      <c r="U48" s="26"/>
      <c r="V48" s="379">
        <v>175820</v>
      </c>
      <c r="W48" s="379"/>
      <c r="X48" s="379"/>
      <c r="Y48" s="379"/>
      <c r="Z48" s="379"/>
      <c r="AA48" s="379"/>
      <c r="AB48" s="379"/>
      <c r="AC48" s="379"/>
      <c r="AD48" s="379"/>
      <c r="AE48" s="379"/>
      <c r="AF48" s="378">
        <v>154436</v>
      </c>
      <c r="AG48" s="378"/>
      <c r="AH48" s="378"/>
      <c r="AI48" s="378"/>
      <c r="AJ48" s="378"/>
      <c r="AK48" s="378"/>
      <c r="AL48" s="378"/>
      <c r="AM48" s="378"/>
      <c r="AN48" s="378"/>
      <c r="AO48" s="378"/>
      <c r="AP48" s="379">
        <v>14121</v>
      </c>
      <c r="AQ48" s="379"/>
      <c r="AR48" s="379"/>
      <c r="AS48" s="379"/>
      <c r="AT48" s="379"/>
      <c r="AU48" s="379"/>
      <c r="AV48" s="379"/>
      <c r="AW48" s="379"/>
      <c r="AX48" s="379"/>
      <c r="AY48" s="379"/>
      <c r="AZ48" s="378">
        <v>11537</v>
      </c>
      <c r="BA48" s="378"/>
      <c r="BB48" s="378"/>
      <c r="BC48" s="378"/>
      <c r="BD48" s="378"/>
      <c r="BE48" s="378"/>
      <c r="BF48" s="378"/>
      <c r="BG48" s="378"/>
      <c r="BH48" s="378"/>
      <c r="BI48" s="378"/>
      <c r="BJ48" s="23"/>
    </row>
    <row r="49" spans="2:62" s="7" customFormat="1" ht="13.5" customHeight="1">
      <c r="B49" s="2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6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23"/>
    </row>
    <row r="50" spans="2:62" s="7" customFormat="1" ht="13.5" customHeight="1">
      <c r="B50" s="23"/>
      <c r="D50" s="348" t="s">
        <v>182</v>
      </c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26"/>
      <c r="V50" s="370">
        <v>149443</v>
      </c>
      <c r="W50" s="370"/>
      <c r="X50" s="370"/>
      <c r="Y50" s="370"/>
      <c r="Z50" s="370"/>
      <c r="AA50" s="370"/>
      <c r="AB50" s="370"/>
      <c r="AC50" s="370"/>
      <c r="AD50" s="370"/>
      <c r="AE50" s="370"/>
      <c r="AF50" s="285" t="s">
        <v>334</v>
      </c>
      <c r="AG50" s="285"/>
      <c r="AH50" s="285"/>
      <c r="AI50" s="285"/>
      <c r="AJ50" s="285"/>
      <c r="AK50" s="285"/>
      <c r="AL50" s="285"/>
      <c r="AM50" s="285"/>
      <c r="AN50" s="285"/>
      <c r="AO50" s="285"/>
      <c r="AP50" s="370">
        <v>149443</v>
      </c>
      <c r="AQ50" s="370"/>
      <c r="AR50" s="370"/>
      <c r="AS50" s="370"/>
      <c r="AT50" s="370"/>
      <c r="AU50" s="370"/>
      <c r="AV50" s="370"/>
      <c r="AW50" s="370"/>
      <c r="AX50" s="370"/>
      <c r="AY50" s="370"/>
      <c r="AZ50" s="285" t="s">
        <v>334</v>
      </c>
      <c r="BA50" s="285"/>
      <c r="BB50" s="285"/>
      <c r="BC50" s="285"/>
      <c r="BD50" s="285"/>
      <c r="BE50" s="285"/>
      <c r="BF50" s="285"/>
      <c r="BG50" s="285"/>
      <c r="BH50" s="285"/>
      <c r="BI50" s="285"/>
      <c r="BJ50" s="23"/>
    </row>
    <row r="51" spans="2:62" s="7" customFormat="1" ht="13.5" customHeight="1">
      <c r="B51" s="23"/>
      <c r="D51" s="348" t="s">
        <v>183</v>
      </c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26"/>
      <c r="V51" s="370">
        <v>292524</v>
      </c>
      <c r="W51" s="370"/>
      <c r="X51" s="370"/>
      <c r="Y51" s="370"/>
      <c r="Z51" s="370"/>
      <c r="AA51" s="370"/>
      <c r="AB51" s="370"/>
      <c r="AC51" s="370"/>
      <c r="AD51" s="370"/>
      <c r="AE51" s="370"/>
      <c r="AF51" s="285" t="s">
        <v>334</v>
      </c>
      <c r="AG51" s="285"/>
      <c r="AH51" s="285"/>
      <c r="AI51" s="285"/>
      <c r="AJ51" s="285"/>
      <c r="AK51" s="285"/>
      <c r="AL51" s="285"/>
      <c r="AM51" s="285"/>
      <c r="AN51" s="285"/>
      <c r="AO51" s="285"/>
      <c r="AP51" s="370">
        <v>289843</v>
      </c>
      <c r="AQ51" s="370"/>
      <c r="AR51" s="370"/>
      <c r="AS51" s="370"/>
      <c r="AT51" s="370"/>
      <c r="AU51" s="370"/>
      <c r="AV51" s="370"/>
      <c r="AW51" s="370"/>
      <c r="AX51" s="370"/>
      <c r="AY51" s="370"/>
      <c r="AZ51" s="285" t="s">
        <v>334</v>
      </c>
      <c r="BA51" s="285"/>
      <c r="BB51" s="285"/>
      <c r="BC51" s="285"/>
      <c r="BD51" s="285"/>
      <c r="BE51" s="285"/>
      <c r="BF51" s="285"/>
      <c r="BG51" s="285"/>
      <c r="BH51" s="285"/>
      <c r="BI51" s="285"/>
      <c r="BJ51" s="23"/>
    </row>
    <row r="52" spans="2:62" s="7" customFormat="1" ht="13.5" customHeight="1">
      <c r="B52" s="23"/>
      <c r="D52" s="348" t="s">
        <v>184</v>
      </c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26"/>
      <c r="V52" s="370">
        <v>29882</v>
      </c>
      <c r="W52" s="370"/>
      <c r="X52" s="370"/>
      <c r="Y52" s="370"/>
      <c r="Z52" s="370"/>
      <c r="AA52" s="370"/>
      <c r="AB52" s="370"/>
      <c r="AC52" s="370"/>
      <c r="AD52" s="370"/>
      <c r="AE52" s="370"/>
      <c r="AF52" s="285">
        <v>463732</v>
      </c>
      <c r="AG52" s="285"/>
      <c r="AH52" s="285"/>
      <c r="AI52" s="285"/>
      <c r="AJ52" s="285"/>
      <c r="AK52" s="285"/>
      <c r="AL52" s="285"/>
      <c r="AM52" s="285"/>
      <c r="AN52" s="285"/>
      <c r="AO52" s="285"/>
      <c r="AP52" s="370">
        <v>21701</v>
      </c>
      <c r="AQ52" s="370"/>
      <c r="AR52" s="370"/>
      <c r="AS52" s="370"/>
      <c r="AT52" s="370"/>
      <c r="AU52" s="370"/>
      <c r="AV52" s="370"/>
      <c r="AW52" s="370"/>
      <c r="AX52" s="370"/>
      <c r="AY52" s="370"/>
      <c r="AZ52" s="285">
        <v>452023</v>
      </c>
      <c r="BA52" s="285"/>
      <c r="BB52" s="285"/>
      <c r="BC52" s="285"/>
      <c r="BD52" s="285"/>
      <c r="BE52" s="285"/>
      <c r="BF52" s="285"/>
      <c r="BG52" s="285"/>
      <c r="BH52" s="285"/>
      <c r="BI52" s="285"/>
      <c r="BJ52" s="23"/>
    </row>
    <row r="53" spans="2:62" ht="13.5" customHeight="1">
      <c r="B53" s="2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5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23"/>
    </row>
    <row r="54" spans="2:62" ht="12" customHeight="1">
      <c r="B54" s="23"/>
      <c r="D54" s="380" t="s">
        <v>7</v>
      </c>
      <c r="E54" s="380"/>
      <c r="F54" s="2" t="s">
        <v>187</v>
      </c>
      <c r="G54" s="10" t="s">
        <v>326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23"/>
    </row>
    <row r="55" spans="2:7" ht="12" customHeight="1">
      <c r="B55" s="23"/>
      <c r="C55" s="373" t="s">
        <v>4</v>
      </c>
      <c r="D55" s="373"/>
      <c r="E55" s="373"/>
      <c r="F55" s="2" t="s">
        <v>186</v>
      </c>
      <c r="G55" s="3" t="s">
        <v>318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50">
    <mergeCell ref="AP6:AY6"/>
    <mergeCell ref="AZ6:BI6"/>
    <mergeCell ref="AZ11:BI11"/>
    <mergeCell ref="C3:BI3"/>
    <mergeCell ref="D8:T8"/>
    <mergeCell ref="V8:AE8"/>
    <mergeCell ref="AP8:AY8"/>
    <mergeCell ref="AP5:BI5"/>
    <mergeCell ref="C5:U6"/>
    <mergeCell ref="AF6:AO6"/>
    <mergeCell ref="V6:AE6"/>
    <mergeCell ref="V5:AO5"/>
    <mergeCell ref="AZ8:BI8"/>
    <mergeCell ref="D12:T12"/>
    <mergeCell ref="V12:AE12"/>
    <mergeCell ref="AF8:AO8"/>
    <mergeCell ref="AP12:AY12"/>
    <mergeCell ref="D11:T11"/>
    <mergeCell ref="V11:AE11"/>
    <mergeCell ref="AF11:AO11"/>
    <mergeCell ref="AF12:AO12"/>
    <mergeCell ref="AP11:AY11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D17:T17"/>
    <mergeCell ref="V17:AE17"/>
    <mergeCell ref="AP17:AY17"/>
    <mergeCell ref="D15:T15"/>
    <mergeCell ref="V15:AE15"/>
    <mergeCell ref="AF15:AO15"/>
    <mergeCell ref="AF17:AO17"/>
    <mergeCell ref="AP15:AY15"/>
    <mergeCell ref="D19:T19"/>
    <mergeCell ref="V19:AE19"/>
    <mergeCell ref="AP19:AY19"/>
    <mergeCell ref="D18:T18"/>
    <mergeCell ref="V18:AE18"/>
    <mergeCell ref="AF18:AO18"/>
    <mergeCell ref="AF19:AO19"/>
    <mergeCell ref="AP18:AY18"/>
    <mergeCell ref="D21:T21"/>
    <mergeCell ref="V21:AE21"/>
    <mergeCell ref="AP21:AY21"/>
    <mergeCell ref="D20:T20"/>
    <mergeCell ref="V20:AE20"/>
    <mergeCell ref="AF20:AO20"/>
    <mergeCell ref="AF21:AO21"/>
    <mergeCell ref="AP20:AY20"/>
    <mergeCell ref="D24:T24"/>
    <mergeCell ref="V24:AE24"/>
    <mergeCell ref="AP24:AY24"/>
    <mergeCell ref="D23:T23"/>
    <mergeCell ref="V23:AE23"/>
    <mergeCell ref="AF23:AO23"/>
    <mergeCell ref="AF24:AO24"/>
    <mergeCell ref="AP23:AY23"/>
    <mergeCell ref="D26:T26"/>
    <mergeCell ref="V26:AE26"/>
    <mergeCell ref="AP26:AY26"/>
    <mergeCell ref="D25:T25"/>
    <mergeCell ref="V25:AE25"/>
    <mergeCell ref="AF25:AO25"/>
    <mergeCell ref="AF26:AO26"/>
    <mergeCell ref="AP25:AY25"/>
    <mergeCell ref="D30:E30"/>
    <mergeCell ref="C35:BI35"/>
    <mergeCell ref="D28:T28"/>
    <mergeCell ref="V28:AE28"/>
    <mergeCell ref="AF28:AO28"/>
    <mergeCell ref="AZ28:BI28"/>
    <mergeCell ref="AP28:AY28"/>
    <mergeCell ref="D43:T43"/>
    <mergeCell ref="V43:AE43"/>
    <mergeCell ref="AP43:AY43"/>
    <mergeCell ref="D40:T40"/>
    <mergeCell ref="V40:AE40"/>
    <mergeCell ref="AF43:AO43"/>
    <mergeCell ref="AF40:AO40"/>
    <mergeCell ref="AP40:AY40"/>
    <mergeCell ref="D45:T45"/>
    <mergeCell ref="V45:AE45"/>
    <mergeCell ref="AP45:AY45"/>
    <mergeCell ref="D44:T44"/>
    <mergeCell ref="V44:AE44"/>
    <mergeCell ref="AF44:AO44"/>
    <mergeCell ref="AP44:AY44"/>
    <mergeCell ref="AF45:AO45"/>
    <mergeCell ref="AP46:AY46"/>
    <mergeCell ref="D46:T46"/>
    <mergeCell ref="V46:AE46"/>
    <mergeCell ref="AF46:AO46"/>
    <mergeCell ref="F48:R48"/>
    <mergeCell ref="C55:E55"/>
    <mergeCell ref="D52:T52"/>
    <mergeCell ref="V52:AE52"/>
    <mergeCell ref="D54:E54"/>
    <mergeCell ref="D51:T51"/>
    <mergeCell ref="V51:AE51"/>
    <mergeCell ref="AP47:AY47"/>
    <mergeCell ref="V48:AE48"/>
    <mergeCell ref="AP48:AY48"/>
    <mergeCell ref="AF47:AO47"/>
    <mergeCell ref="AF48:AO48"/>
    <mergeCell ref="AP51:AY51"/>
    <mergeCell ref="D50:T50"/>
    <mergeCell ref="V50:AE50"/>
    <mergeCell ref="AP52:AY52"/>
    <mergeCell ref="AF50:AO50"/>
    <mergeCell ref="AF51:AO51"/>
    <mergeCell ref="AF52:AO52"/>
    <mergeCell ref="AP50:AY50"/>
    <mergeCell ref="AZ12:BI12"/>
    <mergeCell ref="AZ13:BI13"/>
    <mergeCell ref="AZ14:BI14"/>
    <mergeCell ref="AZ15:BI15"/>
    <mergeCell ref="D47:T47"/>
    <mergeCell ref="V47:AE47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50:BI50"/>
    <mergeCell ref="AZ51:BI51"/>
    <mergeCell ref="AZ52:BI52"/>
    <mergeCell ref="AZ47:BI47"/>
    <mergeCell ref="AZ48:BI48"/>
    <mergeCell ref="AZ17:BI17"/>
    <mergeCell ref="AZ18:BI18"/>
    <mergeCell ref="AZ19:BI19"/>
    <mergeCell ref="AZ26:BI26"/>
    <mergeCell ref="AZ46:BI46"/>
    <mergeCell ref="C37:U38"/>
    <mergeCell ref="C31:E31"/>
    <mergeCell ref="AZ25:BI25"/>
    <mergeCell ref="AP38:AY38"/>
    <mergeCell ref="AZ38:BI38"/>
    <mergeCell ref="AP37:BI37"/>
    <mergeCell ref="V38:AE38"/>
    <mergeCell ref="AF38:AO38"/>
    <mergeCell ref="V37:AO3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87" t="s">
        <v>330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58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51" customWidth="1"/>
    <col min="2" max="63" width="1.625" style="51" customWidth="1"/>
    <col min="64" max="65" width="11.375" style="51" bestFit="1" customWidth="1"/>
    <col min="66" max="16384" width="9.00390625" style="51" customWidth="1"/>
  </cols>
  <sheetData>
    <row r="1" spans="23:63" ht="10.5" customHeight="1">
      <c r="W1" s="89"/>
      <c r="X1" s="89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1" t="s">
        <v>246</v>
      </c>
    </row>
    <row r="2" ht="10.5" customHeight="1"/>
    <row r="3" spans="2:62" s="92" customFormat="1" ht="18" customHeight="1">
      <c r="B3" s="268" t="s">
        <v>232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2:62" ht="12.75" customHeight="1">
      <c r="B4" s="53"/>
      <c r="C4" s="93"/>
      <c r="D4" s="93"/>
      <c r="E4" s="93"/>
      <c r="F4" s="93"/>
      <c r="G4" s="9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95" t="s">
        <v>1</v>
      </c>
    </row>
    <row r="5" spans="2:62" ht="18" customHeight="1">
      <c r="B5" s="96"/>
      <c r="C5" s="96"/>
      <c r="D5" s="96"/>
      <c r="E5" s="97"/>
      <c r="F5" s="97"/>
      <c r="G5" s="97"/>
      <c r="H5" s="97"/>
      <c r="I5" s="97"/>
      <c r="J5" s="267" t="s">
        <v>188</v>
      </c>
      <c r="K5" s="267"/>
      <c r="L5" s="267"/>
      <c r="M5" s="267"/>
      <c r="N5" s="267"/>
      <c r="O5" s="267"/>
      <c r="P5" s="267"/>
      <c r="Q5" s="267" t="s">
        <v>2</v>
      </c>
      <c r="R5" s="267"/>
      <c r="S5" s="267"/>
      <c r="T5" s="267"/>
      <c r="U5" s="267"/>
      <c r="V5" s="267"/>
      <c r="W5" s="267"/>
      <c r="X5" s="267" t="s">
        <v>189</v>
      </c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53"/>
    </row>
    <row r="6" spans="2:62" ht="18" customHeight="1">
      <c r="B6" s="286" t="s">
        <v>145</v>
      </c>
      <c r="C6" s="286"/>
      <c r="D6" s="286"/>
      <c r="E6" s="286"/>
      <c r="F6" s="286"/>
      <c r="G6" s="286"/>
      <c r="H6" s="286"/>
      <c r="I6" s="286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49" t="s">
        <v>190</v>
      </c>
      <c r="Y6" s="249"/>
      <c r="Z6" s="249"/>
      <c r="AA6" s="249"/>
      <c r="AB6" s="249"/>
      <c r="AC6" s="249"/>
      <c r="AD6" s="249" t="s">
        <v>191</v>
      </c>
      <c r="AE6" s="249"/>
      <c r="AF6" s="249"/>
      <c r="AG6" s="249"/>
      <c r="AH6" s="249"/>
      <c r="AI6" s="249"/>
      <c r="AJ6" s="272" t="s">
        <v>286</v>
      </c>
      <c r="AK6" s="272"/>
      <c r="AL6" s="272"/>
      <c r="AM6" s="272"/>
      <c r="AN6" s="272"/>
      <c r="AO6" s="272"/>
      <c r="AP6" s="249" t="s">
        <v>192</v>
      </c>
      <c r="AQ6" s="249"/>
      <c r="AR6" s="249"/>
      <c r="AS6" s="249"/>
      <c r="AT6" s="249"/>
      <c r="AU6" s="249"/>
      <c r="AV6" s="250" t="s">
        <v>3</v>
      </c>
      <c r="AW6" s="250"/>
      <c r="AX6" s="250"/>
      <c r="AY6" s="250"/>
      <c r="AZ6" s="250"/>
      <c r="BA6" s="249" t="s">
        <v>193</v>
      </c>
      <c r="BB6" s="249"/>
      <c r="BC6" s="249"/>
      <c r="BD6" s="249"/>
      <c r="BE6" s="249"/>
      <c r="BF6" s="249" t="s">
        <v>194</v>
      </c>
      <c r="BG6" s="249"/>
      <c r="BH6" s="249"/>
      <c r="BI6" s="249"/>
      <c r="BJ6" s="252"/>
    </row>
    <row r="7" spans="2:62" ht="18" customHeight="1">
      <c r="B7" s="286"/>
      <c r="C7" s="286"/>
      <c r="D7" s="286"/>
      <c r="E7" s="286"/>
      <c r="F7" s="286"/>
      <c r="G7" s="286"/>
      <c r="H7" s="286"/>
      <c r="I7" s="286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72"/>
      <c r="AK7" s="272"/>
      <c r="AL7" s="272"/>
      <c r="AM7" s="272"/>
      <c r="AN7" s="272"/>
      <c r="AO7" s="272"/>
      <c r="AP7" s="249"/>
      <c r="AQ7" s="249"/>
      <c r="AR7" s="249"/>
      <c r="AS7" s="249"/>
      <c r="AT7" s="249"/>
      <c r="AU7" s="249"/>
      <c r="AV7" s="250"/>
      <c r="AW7" s="250"/>
      <c r="AX7" s="250"/>
      <c r="AY7" s="250"/>
      <c r="AZ7" s="250"/>
      <c r="BA7" s="249"/>
      <c r="BB7" s="249"/>
      <c r="BC7" s="249"/>
      <c r="BD7" s="249"/>
      <c r="BE7" s="249"/>
      <c r="BF7" s="249"/>
      <c r="BG7" s="249"/>
      <c r="BH7" s="249"/>
      <c r="BI7" s="249"/>
      <c r="BJ7" s="252"/>
    </row>
    <row r="8" spans="2:62" ht="18" customHeight="1">
      <c r="B8" s="104"/>
      <c r="C8" s="104"/>
      <c r="D8" s="104"/>
      <c r="E8" s="105"/>
      <c r="F8" s="105"/>
      <c r="G8" s="105"/>
      <c r="H8" s="105"/>
      <c r="I8" s="10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72"/>
      <c r="AK8" s="272"/>
      <c r="AL8" s="272"/>
      <c r="AM8" s="272"/>
      <c r="AN8" s="272"/>
      <c r="AO8" s="272"/>
      <c r="AP8" s="249"/>
      <c r="AQ8" s="249"/>
      <c r="AR8" s="249"/>
      <c r="AS8" s="249"/>
      <c r="AT8" s="249"/>
      <c r="AU8" s="249"/>
      <c r="AV8" s="250"/>
      <c r="AW8" s="250"/>
      <c r="AX8" s="250"/>
      <c r="AY8" s="250"/>
      <c r="AZ8" s="250"/>
      <c r="BA8" s="249"/>
      <c r="BB8" s="249"/>
      <c r="BC8" s="249"/>
      <c r="BD8" s="249"/>
      <c r="BE8" s="249"/>
      <c r="BF8" s="249"/>
      <c r="BG8" s="249"/>
      <c r="BH8" s="249"/>
      <c r="BI8" s="249"/>
      <c r="BJ8" s="252"/>
    </row>
    <row r="9" spans="2:19" ht="12.75" customHeight="1">
      <c r="B9" s="106"/>
      <c r="C9" s="106"/>
      <c r="D9" s="106"/>
      <c r="J9" s="107"/>
      <c r="K9" s="56"/>
      <c r="L9" s="108"/>
      <c r="M9" s="56"/>
      <c r="N9" s="56"/>
      <c r="O9" s="56"/>
      <c r="P9" s="56"/>
      <c r="Q9" s="56"/>
      <c r="R9" s="56"/>
      <c r="S9" s="56"/>
    </row>
    <row r="10" spans="2:62" ht="12.75" customHeight="1">
      <c r="B10" s="286" t="s">
        <v>210</v>
      </c>
      <c r="C10" s="286"/>
      <c r="D10" s="286"/>
      <c r="E10" s="278">
        <v>17</v>
      </c>
      <c r="F10" s="278"/>
      <c r="G10" s="287" t="s">
        <v>211</v>
      </c>
      <c r="H10" s="287"/>
      <c r="I10" s="287"/>
      <c r="J10" s="282">
        <f>SUM(Q10:BJ10)</f>
        <v>324207694</v>
      </c>
      <c r="K10" s="283"/>
      <c r="L10" s="283"/>
      <c r="M10" s="283"/>
      <c r="N10" s="283"/>
      <c r="O10" s="283"/>
      <c r="P10" s="283"/>
      <c r="Q10" s="275">
        <v>191934841</v>
      </c>
      <c r="R10" s="275"/>
      <c r="S10" s="275"/>
      <c r="T10" s="275"/>
      <c r="U10" s="275"/>
      <c r="V10" s="275"/>
      <c r="W10" s="275"/>
      <c r="X10" s="275">
        <v>56975130</v>
      </c>
      <c r="Y10" s="275"/>
      <c r="Z10" s="275"/>
      <c r="AA10" s="275"/>
      <c r="AB10" s="275"/>
      <c r="AC10" s="275"/>
      <c r="AD10" s="275">
        <v>28550440</v>
      </c>
      <c r="AE10" s="275"/>
      <c r="AF10" s="275"/>
      <c r="AG10" s="275"/>
      <c r="AH10" s="275"/>
      <c r="AI10" s="275"/>
      <c r="AJ10" s="275">
        <v>0</v>
      </c>
      <c r="AK10" s="275"/>
      <c r="AL10" s="275"/>
      <c r="AM10" s="275"/>
      <c r="AN10" s="275"/>
      <c r="AO10" s="275"/>
      <c r="AP10" s="275">
        <v>45806235</v>
      </c>
      <c r="AQ10" s="275"/>
      <c r="AR10" s="275"/>
      <c r="AS10" s="275"/>
      <c r="AT10" s="275"/>
      <c r="AU10" s="275"/>
      <c r="AV10" s="275">
        <v>86250</v>
      </c>
      <c r="AW10" s="275"/>
      <c r="AX10" s="275"/>
      <c r="AY10" s="275"/>
      <c r="AZ10" s="275"/>
      <c r="BA10" s="275">
        <v>431236</v>
      </c>
      <c r="BB10" s="275"/>
      <c r="BC10" s="275"/>
      <c r="BD10" s="275"/>
      <c r="BE10" s="275"/>
      <c r="BF10" s="275">
        <v>423562</v>
      </c>
      <c r="BG10" s="275"/>
      <c r="BH10" s="275"/>
      <c r="BI10" s="275"/>
      <c r="BJ10" s="275"/>
    </row>
    <row r="11" spans="2:62" ht="12.75" customHeight="1">
      <c r="B11" s="112"/>
      <c r="C11" s="112"/>
      <c r="D11" s="112"/>
      <c r="E11" s="112"/>
      <c r="F11" s="112"/>
      <c r="G11" s="112"/>
      <c r="H11" s="112"/>
      <c r="I11" s="112"/>
      <c r="J11" s="113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</row>
    <row r="12" spans="2:62" ht="12.75" customHeight="1">
      <c r="B12" s="106"/>
      <c r="C12" s="106"/>
      <c r="D12" s="106"/>
      <c r="E12" s="278">
        <v>18</v>
      </c>
      <c r="F12" s="278"/>
      <c r="G12" s="54"/>
      <c r="J12" s="282">
        <f>SUM(Q12:BJ12)</f>
        <v>327010409</v>
      </c>
      <c r="K12" s="283"/>
      <c r="L12" s="283"/>
      <c r="M12" s="283"/>
      <c r="N12" s="283"/>
      <c r="O12" s="283"/>
      <c r="P12" s="283"/>
      <c r="Q12" s="275">
        <v>190462733</v>
      </c>
      <c r="R12" s="275"/>
      <c r="S12" s="275"/>
      <c r="T12" s="275"/>
      <c r="U12" s="275"/>
      <c r="V12" s="275"/>
      <c r="W12" s="275"/>
      <c r="X12" s="275">
        <v>59490631</v>
      </c>
      <c r="Y12" s="275"/>
      <c r="Z12" s="275"/>
      <c r="AA12" s="275"/>
      <c r="AB12" s="275"/>
      <c r="AC12" s="275"/>
      <c r="AD12" s="275">
        <v>30340441</v>
      </c>
      <c r="AE12" s="275"/>
      <c r="AF12" s="275"/>
      <c r="AG12" s="275"/>
      <c r="AH12" s="275"/>
      <c r="AI12" s="275"/>
      <c r="AJ12" s="275">
        <v>0</v>
      </c>
      <c r="AK12" s="275"/>
      <c r="AL12" s="275"/>
      <c r="AM12" s="275"/>
      <c r="AN12" s="275"/>
      <c r="AO12" s="275"/>
      <c r="AP12" s="275">
        <v>45790011</v>
      </c>
      <c r="AQ12" s="275"/>
      <c r="AR12" s="275"/>
      <c r="AS12" s="275"/>
      <c r="AT12" s="275"/>
      <c r="AU12" s="275"/>
      <c r="AV12" s="275">
        <v>86250</v>
      </c>
      <c r="AW12" s="275"/>
      <c r="AX12" s="275"/>
      <c r="AY12" s="275"/>
      <c r="AZ12" s="275"/>
      <c r="BA12" s="275">
        <v>455501</v>
      </c>
      <c r="BB12" s="275"/>
      <c r="BC12" s="275"/>
      <c r="BD12" s="275"/>
      <c r="BE12" s="275"/>
      <c r="BF12" s="283">
        <v>384842</v>
      </c>
      <c r="BG12" s="283"/>
      <c r="BH12" s="283"/>
      <c r="BI12" s="283"/>
      <c r="BJ12" s="283"/>
    </row>
    <row r="13" spans="2:62" ht="12.75" customHeight="1">
      <c r="B13" s="112"/>
      <c r="C13" s="112"/>
      <c r="D13" s="112"/>
      <c r="E13" s="112"/>
      <c r="F13" s="112"/>
      <c r="G13" s="112"/>
      <c r="H13" s="112"/>
      <c r="I13" s="112"/>
      <c r="J13" s="113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</row>
    <row r="14" spans="2:62" ht="12.75" customHeight="1">
      <c r="B14" s="106"/>
      <c r="C14" s="106"/>
      <c r="D14" s="106"/>
      <c r="E14" s="278">
        <v>19</v>
      </c>
      <c r="F14" s="278"/>
      <c r="H14" s="56"/>
      <c r="I14" s="56"/>
      <c r="J14" s="282">
        <f>SUM(Q14:BJ14)</f>
        <v>342387438</v>
      </c>
      <c r="K14" s="283"/>
      <c r="L14" s="283"/>
      <c r="M14" s="283"/>
      <c r="N14" s="283"/>
      <c r="O14" s="283"/>
      <c r="P14" s="283"/>
      <c r="Q14" s="275">
        <v>199299048</v>
      </c>
      <c r="R14" s="275"/>
      <c r="S14" s="275"/>
      <c r="T14" s="275"/>
      <c r="U14" s="275"/>
      <c r="V14" s="275"/>
      <c r="W14" s="275"/>
      <c r="X14" s="275">
        <v>66895830</v>
      </c>
      <c r="Y14" s="275"/>
      <c r="Z14" s="275"/>
      <c r="AA14" s="275"/>
      <c r="AB14" s="275"/>
      <c r="AC14" s="275"/>
      <c r="AD14" s="275">
        <v>30948011</v>
      </c>
      <c r="AE14" s="275"/>
      <c r="AF14" s="275"/>
      <c r="AG14" s="275"/>
      <c r="AH14" s="275"/>
      <c r="AI14" s="275"/>
      <c r="AJ14" s="275">
        <v>0</v>
      </c>
      <c r="AK14" s="275"/>
      <c r="AL14" s="275"/>
      <c r="AM14" s="275"/>
      <c r="AN14" s="275"/>
      <c r="AO14" s="275"/>
      <c r="AP14" s="275">
        <v>44335333</v>
      </c>
      <c r="AQ14" s="275"/>
      <c r="AR14" s="275"/>
      <c r="AS14" s="275"/>
      <c r="AT14" s="275"/>
      <c r="AU14" s="275"/>
      <c r="AV14" s="275">
        <v>86250</v>
      </c>
      <c r="AW14" s="275"/>
      <c r="AX14" s="275"/>
      <c r="AY14" s="275"/>
      <c r="AZ14" s="275"/>
      <c r="BA14" s="275">
        <v>510588</v>
      </c>
      <c r="BB14" s="275"/>
      <c r="BC14" s="275"/>
      <c r="BD14" s="275"/>
      <c r="BE14" s="275"/>
      <c r="BF14" s="283">
        <v>312378</v>
      </c>
      <c r="BG14" s="283"/>
      <c r="BH14" s="283"/>
      <c r="BI14" s="283"/>
      <c r="BJ14" s="283"/>
    </row>
    <row r="15" spans="2:62" ht="12.75" customHeight="1">
      <c r="B15" s="112"/>
      <c r="C15" s="112"/>
      <c r="D15" s="112"/>
      <c r="E15" s="112"/>
      <c r="F15" s="112"/>
      <c r="G15" s="112"/>
      <c r="H15" s="112"/>
      <c r="I15" s="112"/>
      <c r="J15" s="113"/>
      <c r="K15" s="114"/>
      <c r="L15" s="114"/>
      <c r="M15" s="114"/>
      <c r="N15" s="114"/>
      <c r="O15" s="114"/>
      <c r="P15" s="114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</row>
    <row r="16" spans="2:62" ht="12.75" customHeight="1">
      <c r="B16" s="106"/>
      <c r="C16" s="106"/>
      <c r="D16" s="106"/>
      <c r="E16" s="278">
        <v>20</v>
      </c>
      <c r="F16" s="278"/>
      <c r="H16" s="56"/>
      <c r="I16" s="56"/>
      <c r="J16" s="282">
        <f>SUM(Q16:BJ16)</f>
        <v>327793305</v>
      </c>
      <c r="K16" s="283"/>
      <c r="L16" s="283"/>
      <c r="M16" s="283"/>
      <c r="N16" s="283"/>
      <c r="O16" s="283"/>
      <c r="P16" s="283"/>
      <c r="Q16" s="275">
        <v>210884703</v>
      </c>
      <c r="R16" s="275"/>
      <c r="S16" s="275"/>
      <c r="T16" s="275"/>
      <c r="U16" s="275"/>
      <c r="V16" s="275"/>
      <c r="W16" s="275"/>
      <c r="X16" s="275">
        <v>68094327</v>
      </c>
      <c r="Y16" s="275"/>
      <c r="Z16" s="275"/>
      <c r="AA16" s="275"/>
      <c r="AB16" s="275"/>
      <c r="AC16" s="275"/>
      <c r="AD16" s="275">
        <v>32870272</v>
      </c>
      <c r="AE16" s="275"/>
      <c r="AF16" s="275"/>
      <c r="AG16" s="275"/>
      <c r="AH16" s="275"/>
      <c r="AI16" s="275"/>
      <c r="AJ16" s="275">
        <v>10054426</v>
      </c>
      <c r="AK16" s="275"/>
      <c r="AL16" s="275"/>
      <c r="AM16" s="275"/>
      <c r="AN16" s="275"/>
      <c r="AO16" s="275"/>
      <c r="AP16" s="275">
        <v>5062610</v>
      </c>
      <c r="AQ16" s="275"/>
      <c r="AR16" s="275"/>
      <c r="AS16" s="275"/>
      <c r="AT16" s="275"/>
      <c r="AU16" s="275"/>
      <c r="AV16" s="275">
        <v>86250</v>
      </c>
      <c r="AW16" s="275"/>
      <c r="AX16" s="275"/>
      <c r="AY16" s="275"/>
      <c r="AZ16" s="275"/>
      <c r="BA16" s="275">
        <v>518840</v>
      </c>
      <c r="BB16" s="275"/>
      <c r="BC16" s="275"/>
      <c r="BD16" s="275"/>
      <c r="BE16" s="275"/>
      <c r="BF16" s="283">
        <v>221877</v>
      </c>
      <c r="BG16" s="283"/>
      <c r="BH16" s="283"/>
      <c r="BI16" s="283"/>
      <c r="BJ16" s="283"/>
    </row>
    <row r="17" spans="2:62" s="115" customFormat="1" ht="12.75" customHeight="1">
      <c r="B17" s="106"/>
      <c r="C17" s="106"/>
      <c r="D17" s="106"/>
      <c r="E17" s="190"/>
      <c r="F17" s="190"/>
      <c r="G17" s="51"/>
      <c r="H17" s="56"/>
      <c r="I17" s="56"/>
      <c r="J17" s="100"/>
      <c r="K17" s="103"/>
      <c r="L17" s="103"/>
      <c r="M17" s="103"/>
      <c r="N17" s="103"/>
      <c r="O17" s="103"/>
      <c r="P17" s="10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103"/>
      <c r="BG17" s="103"/>
      <c r="BH17" s="103"/>
      <c r="BI17" s="103"/>
      <c r="BJ17" s="103"/>
    </row>
    <row r="18" spans="2:62" s="115" customFormat="1" ht="12.75" customHeight="1">
      <c r="B18" s="106"/>
      <c r="C18" s="106"/>
      <c r="D18" s="106"/>
      <c r="E18" s="288">
        <v>21</v>
      </c>
      <c r="F18" s="288"/>
      <c r="G18" s="51"/>
      <c r="H18" s="56"/>
      <c r="I18" s="56"/>
      <c r="J18" s="282">
        <f>SUM(Q18:BJ18)</f>
        <v>332825055</v>
      </c>
      <c r="K18" s="283"/>
      <c r="L18" s="283"/>
      <c r="M18" s="283"/>
      <c r="N18" s="283"/>
      <c r="O18" s="283"/>
      <c r="P18" s="283"/>
      <c r="Q18" s="284">
        <v>214338607</v>
      </c>
      <c r="R18" s="284"/>
      <c r="S18" s="284"/>
      <c r="T18" s="284"/>
      <c r="U18" s="284"/>
      <c r="V18" s="284"/>
      <c r="W18" s="284"/>
      <c r="X18" s="284">
        <v>72704868</v>
      </c>
      <c r="Y18" s="284"/>
      <c r="Z18" s="284"/>
      <c r="AA18" s="284"/>
      <c r="AB18" s="284"/>
      <c r="AC18" s="284"/>
      <c r="AD18" s="284">
        <v>33773731</v>
      </c>
      <c r="AE18" s="284"/>
      <c r="AF18" s="284"/>
      <c r="AG18" s="284"/>
      <c r="AH18" s="284"/>
      <c r="AI18" s="284"/>
      <c r="AJ18" s="284">
        <v>11216494</v>
      </c>
      <c r="AK18" s="284"/>
      <c r="AL18" s="284"/>
      <c r="AM18" s="284"/>
      <c r="AN18" s="284"/>
      <c r="AO18" s="284"/>
      <c r="AP18" s="284">
        <v>68646</v>
      </c>
      <c r="AQ18" s="284"/>
      <c r="AR18" s="284"/>
      <c r="AS18" s="284"/>
      <c r="AT18" s="284"/>
      <c r="AU18" s="284"/>
      <c r="AV18" s="284">
        <v>0</v>
      </c>
      <c r="AW18" s="284"/>
      <c r="AX18" s="284"/>
      <c r="AY18" s="284"/>
      <c r="AZ18" s="284"/>
      <c r="BA18" s="284">
        <v>507268</v>
      </c>
      <c r="BB18" s="284"/>
      <c r="BC18" s="284"/>
      <c r="BD18" s="284"/>
      <c r="BE18" s="284"/>
      <c r="BF18" s="285">
        <v>215441</v>
      </c>
      <c r="BG18" s="285"/>
      <c r="BH18" s="285"/>
      <c r="BI18" s="285"/>
      <c r="BJ18" s="285"/>
    </row>
    <row r="19" spans="2:62" ht="12.75" customHeight="1">
      <c r="B19" s="53"/>
      <c r="C19" s="93"/>
      <c r="D19" s="93"/>
      <c r="E19" s="93"/>
      <c r="F19" s="93"/>
      <c r="G19" s="94"/>
      <c r="H19" s="53"/>
      <c r="I19" s="53"/>
      <c r="J19" s="116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</row>
    <row r="20" spans="2:6" ht="12" customHeight="1">
      <c r="B20" s="271" t="s">
        <v>4</v>
      </c>
      <c r="C20" s="271"/>
      <c r="D20" s="271"/>
      <c r="E20" s="54" t="s">
        <v>186</v>
      </c>
      <c r="F20" s="51" t="s">
        <v>5</v>
      </c>
    </row>
    <row r="21" spans="2:5" ht="12" customHeight="1">
      <c r="B21" s="106"/>
      <c r="C21" s="106"/>
      <c r="D21" s="106"/>
      <c r="E21" s="54"/>
    </row>
    <row r="22" spans="2:5" ht="12" customHeight="1">
      <c r="B22" s="106"/>
      <c r="C22" s="106"/>
      <c r="D22" s="106"/>
      <c r="E22" s="54"/>
    </row>
    <row r="24" spans="2:62" s="92" customFormat="1" ht="18" customHeight="1">
      <c r="B24" s="268" t="s">
        <v>233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</row>
    <row r="25" spans="2:63" ht="12.7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17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95"/>
      <c r="AY25" s="95"/>
      <c r="AZ25" s="95"/>
      <c r="BA25" s="95"/>
      <c r="BB25" s="95"/>
      <c r="BC25" s="95"/>
      <c r="BD25" s="53"/>
      <c r="BE25" s="53"/>
      <c r="BF25" s="53"/>
      <c r="BG25" s="53"/>
      <c r="BH25" s="53"/>
      <c r="BI25" s="53"/>
      <c r="BJ25" s="95" t="s">
        <v>6</v>
      </c>
      <c r="BK25" s="56"/>
    </row>
    <row r="26" spans="2:62" ht="18" customHeight="1">
      <c r="B26" s="106"/>
      <c r="C26" s="106"/>
      <c r="D26" s="106"/>
      <c r="E26" s="84"/>
      <c r="F26" s="56"/>
      <c r="G26" s="56"/>
      <c r="H26" s="56"/>
      <c r="I26" s="56"/>
      <c r="J26" s="56"/>
      <c r="K26" s="56"/>
      <c r="L26" s="56"/>
      <c r="M26" s="56"/>
      <c r="N26" s="107"/>
      <c r="O26" s="56"/>
      <c r="P26" s="56"/>
      <c r="Q26" s="56"/>
      <c r="R26" s="56"/>
      <c r="S26" s="56"/>
      <c r="T26" s="118"/>
      <c r="U26" s="269" t="s">
        <v>195</v>
      </c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70"/>
    </row>
    <row r="27" spans="2:62" ht="18" customHeight="1">
      <c r="B27" s="286" t="s">
        <v>145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58" t="s">
        <v>188</v>
      </c>
      <c r="O27" s="286"/>
      <c r="P27" s="286"/>
      <c r="Q27" s="286"/>
      <c r="R27" s="286"/>
      <c r="S27" s="286"/>
      <c r="T27" s="259"/>
      <c r="U27" s="246" t="s">
        <v>220</v>
      </c>
      <c r="V27" s="246"/>
      <c r="W27" s="246"/>
      <c r="X27" s="246"/>
      <c r="Y27" s="246"/>
      <c r="Z27" s="246"/>
      <c r="AA27" s="246"/>
      <c r="AB27" s="265" t="s">
        <v>196</v>
      </c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 t="s">
        <v>197</v>
      </c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 t="s">
        <v>327</v>
      </c>
      <c r="BE27" s="265"/>
      <c r="BF27" s="265"/>
      <c r="BG27" s="265"/>
      <c r="BH27" s="265"/>
      <c r="BI27" s="265"/>
      <c r="BJ27" s="251"/>
    </row>
    <row r="28" spans="2:62" ht="18" customHeight="1">
      <c r="B28" s="104"/>
      <c r="C28" s="104"/>
      <c r="D28" s="104"/>
      <c r="E28" s="120"/>
      <c r="F28" s="105"/>
      <c r="G28" s="105"/>
      <c r="H28" s="105"/>
      <c r="I28" s="105"/>
      <c r="J28" s="105"/>
      <c r="K28" s="105"/>
      <c r="L28" s="105"/>
      <c r="M28" s="105"/>
      <c r="N28" s="121"/>
      <c r="O28" s="105"/>
      <c r="P28" s="105"/>
      <c r="Q28" s="105"/>
      <c r="R28" s="105"/>
      <c r="S28" s="105"/>
      <c r="T28" s="122"/>
      <c r="U28" s="246"/>
      <c r="V28" s="246"/>
      <c r="W28" s="246"/>
      <c r="X28" s="246"/>
      <c r="Y28" s="246"/>
      <c r="Z28" s="246"/>
      <c r="AA28" s="246"/>
      <c r="AB28" s="265" t="s">
        <v>199</v>
      </c>
      <c r="AC28" s="265"/>
      <c r="AD28" s="265"/>
      <c r="AE28" s="265"/>
      <c r="AF28" s="265"/>
      <c r="AG28" s="265"/>
      <c r="AH28" s="265"/>
      <c r="AI28" s="265" t="s">
        <v>198</v>
      </c>
      <c r="AJ28" s="265"/>
      <c r="AK28" s="265"/>
      <c r="AL28" s="265"/>
      <c r="AM28" s="265"/>
      <c r="AN28" s="265"/>
      <c r="AO28" s="265"/>
      <c r="AP28" s="265" t="s">
        <v>199</v>
      </c>
      <c r="AQ28" s="265"/>
      <c r="AR28" s="265"/>
      <c r="AS28" s="265"/>
      <c r="AT28" s="265"/>
      <c r="AU28" s="265"/>
      <c r="AV28" s="265"/>
      <c r="AW28" s="265" t="s">
        <v>200</v>
      </c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51"/>
    </row>
    <row r="29" spans="2:62" ht="12.75" customHeight="1">
      <c r="B29" s="106"/>
      <c r="C29" s="106"/>
      <c r="D29" s="106"/>
      <c r="E29" s="54"/>
      <c r="N29" s="107"/>
      <c r="O29" s="56"/>
      <c r="P29" s="56"/>
      <c r="Q29" s="56"/>
      <c r="R29" s="276" t="s">
        <v>185</v>
      </c>
      <c r="S29" s="276"/>
      <c r="T29" s="276"/>
      <c r="U29" s="56"/>
      <c r="V29" s="56"/>
      <c r="W29" s="56"/>
      <c r="X29" s="56"/>
      <c r="Y29" s="276" t="s">
        <v>185</v>
      </c>
      <c r="Z29" s="276"/>
      <c r="AA29" s="276"/>
      <c r="AB29" s="56"/>
      <c r="AC29" s="56"/>
      <c r="AD29" s="56"/>
      <c r="AE29" s="56"/>
      <c r="AF29" s="276" t="s">
        <v>185</v>
      </c>
      <c r="AG29" s="276"/>
      <c r="AH29" s="276"/>
      <c r="AI29" s="56"/>
      <c r="AJ29" s="56"/>
      <c r="AK29" s="56"/>
      <c r="AL29" s="56"/>
      <c r="AM29" s="56"/>
      <c r="AN29" s="276" t="s">
        <v>257</v>
      </c>
      <c r="AO29" s="276"/>
      <c r="AP29" s="56"/>
      <c r="AQ29" s="56"/>
      <c r="AR29" s="56"/>
      <c r="AS29" s="56"/>
      <c r="AT29" s="276" t="s">
        <v>185</v>
      </c>
      <c r="AU29" s="276"/>
      <c r="AV29" s="276"/>
      <c r="AW29" s="56"/>
      <c r="AX29" s="56"/>
      <c r="AY29" s="56"/>
      <c r="AZ29" s="56"/>
      <c r="BA29" s="56"/>
      <c r="BB29" s="276" t="s">
        <v>257</v>
      </c>
      <c r="BC29" s="276"/>
      <c r="BD29" s="56"/>
      <c r="BE29" s="56"/>
      <c r="BF29" s="56"/>
      <c r="BG29" s="56"/>
      <c r="BH29" s="276" t="s">
        <v>185</v>
      </c>
      <c r="BI29" s="276"/>
      <c r="BJ29" s="276"/>
    </row>
    <row r="30" spans="2:62" ht="12.75" customHeight="1">
      <c r="B30" s="106"/>
      <c r="C30" s="106"/>
      <c r="D30" s="106"/>
      <c r="E30" s="54"/>
      <c r="G30" s="54"/>
      <c r="H30" s="54"/>
      <c r="N30" s="109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</row>
    <row r="31" spans="2:62" ht="12.75" customHeight="1">
      <c r="B31" s="106"/>
      <c r="C31" s="276" t="s">
        <v>258</v>
      </c>
      <c r="D31" s="277"/>
      <c r="E31" s="277"/>
      <c r="F31" s="277"/>
      <c r="G31" s="276">
        <v>16</v>
      </c>
      <c r="H31" s="276"/>
      <c r="I31" s="278" t="s">
        <v>259</v>
      </c>
      <c r="J31" s="278"/>
      <c r="K31" s="278"/>
      <c r="L31" s="278"/>
      <c r="N31" s="282">
        <f>SUM(U31,AI46,AR46,BA46)</f>
        <v>109935374</v>
      </c>
      <c r="O31" s="283"/>
      <c r="P31" s="283"/>
      <c r="Q31" s="283"/>
      <c r="R31" s="283"/>
      <c r="S31" s="283"/>
      <c r="T31" s="283"/>
      <c r="U31" s="283">
        <f>SUM(AB31,AP31,BD31,N46,U46,AB46)</f>
        <v>104213072</v>
      </c>
      <c r="V31" s="283"/>
      <c r="W31" s="283"/>
      <c r="X31" s="283"/>
      <c r="Y31" s="283"/>
      <c r="Z31" s="283"/>
      <c r="AA31" s="283"/>
      <c r="AB31" s="275">
        <v>85663029</v>
      </c>
      <c r="AC31" s="275"/>
      <c r="AD31" s="275"/>
      <c r="AE31" s="275"/>
      <c r="AF31" s="275"/>
      <c r="AG31" s="275"/>
      <c r="AH31" s="275"/>
      <c r="AI31" s="275">
        <v>2723065</v>
      </c>
      <c r="AJ31" s="275"/>
      <c r="AK31" s="275"/>
      <c r="AL31" s="275"/>
      <c r="AM31" s="275"/>
      <c r="AN31" s="275"/>
      <c r="AO31" s="275"/>
      <c r="AP31" s="275">
        <v>17501424</v>
      </c>
      <c r="AQ31" s="275"/>
      <c r="AR31" s="275"/>
      <c r="AS31" s="275"/>
      <c r="AT31" s="275"/>
      <c r="AU31" s="275"/>
      <c r="AV31" s="275"/>
      <c r="AW31" s="275">
        <v>1114637</v>
      </c>
      <c r="AX31" s="275"/>
      <c r="AY31" s="275"/>
      <c r="AZ31" s="275"/>
      <c r="BA31" s="275"/>
      <c r="BB31" s="275"/>
      <c r="BC31" s="275"/>
      <c r="BD31" s="275">
        <v>38400</v>
      </c>
      <c r="BE31" s="275"/>
      <c r="BF31" s="275"/>
      <c r="BG31" s="275"/>
      <c r="BH31" s="275"/>
      <c r="BI31" s="275"/>
      <c r="BJ31" s="275"/>
    </row>
    <row r="32" spans="2:62" ht="12.75" customHeight="1">
      <c r="B32" s="106"/>
      <c r="C32" s="106"/>
      <c r="D32" s="106"/>
      <c r="E32" s="54"/>
      <c r="N32" s="109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</row>
    <row r="33" spans="2:62" ht="12.75" customHeight="1">
      <c r="B33" s="106"/>
      <c r="C33" s="106"/>
      <c r="D33" s="106"/>
      <c r="E33" s="84"/>
      <c r="F33" s="56"/>
      <c r="G33" s="276">
        <v>17</v>
      </c>
      <c r="H33" s="276"/>
      <c r="I33" s="56"/>
      <c r="J33" s="56"/>
      <c r="K33" s="56"/>
      <c r="L33" s="56"/>
      <c r="M33" s="56"/>
      <c r="N33" s="282">
        <f>SUM(U33,AI48,AR48,BA48)</f>
        <v>110710656</v>
      </c>
      <c r="O33" s="283"/>
      <c r="P33" s="283"/>
      <c r="Q33" s="283"/>
      <c r="R33" s="283"/>
      <c r="S33" s="283"/>
      <c r="T33" s="283"/>
      <c r="U33" s="283">
        <f>SUM(AB33,AP33,BD33,N48,U48,AB48)</f>
        <v>104913632</v>
      </c>
      <c r="V33" s="283"/>
      <c r="W33" s="283"/>
      <c r="X33" s="283"/>
      <c r="Y33" s="283"/>
      <c r="Z33" s="283"/>
      <c r="AA33" s="283"/>
      <c r="AB33" s="273">
        <v>86967401</v>
      </c>
      <c r="AC33" s="274"/>
      <c r="AD33" s="274"/>
      <c r="AE33" s="274"/>
      <c r="AF33" s="274"/>
      <c r="AG33" s="274"/>
      <c r="AH33" s="274"/>
      <c r="AI33" s="273">
        <v>2748289</v>
      </c>
      <c r="AJ33" s="274"/>
      <c r="AK33" s="274"/>
      <c r="AL33" s="274"/>
      <c r="AM33" s="274"/>
      <c r="AN33" s="274"/>
      <c r="AO33" s="274"/>
      <c r="AP33" s="273">
        <v>17072555</v>
      </c>
      <c r="AQ33" s="274"/>
      <c r="AR33" s="274"/>
      <c r="AS33" s="274"/>
      <c r="AT33" s="274"/>
      <c r="AU33" s="274"/>
      <c r="AV33" s="274"/>
      <c r="AW33" s="273">
        <v>1127831</v>
      </c>
      <c r="AX33" s="274"/>
      <c r="AY33" s="274"/>
      <c r="AZ33" s="274"/>
      <c r="BA33" s="274"/>
      <c r="BB33" s="274"/>
      <c r="BC33" s="274"/>
      <c r="BD33" s="273">
        <v>39817</v>
      </c>
      <c r="BE33" s="274"/>
      <c r="BF33" s="274"/>
      <c r="BG33" s="274"/>
      <c r="BH33" s="274"/>
      <c r="BI33" s="274"/>
      <c r="BJ33" s="274"/>
    </row>
    <row r="34" spans="2:62" ht="12.75" customHeight="1">
      <c r="B34" s="106"/>
      <c r="C34" s="106"/>
      <c r="D34" s="106"/>
      <c r="E34" s="84"/>
      <c r="F34" s="56"/>
      <c r="G34" s="84"/>
      <c r="H34" s="84"/>
      <c r="I34" s="56"/>
      <c r="J34" s="56"/>
      <c r="K34" s="56"/>
      <c r="L34" s="56"/>
      <c r="M34" s="56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</row>
    <row r="35" spans="2:62" ht="12.75" customHeight="1">
      <c r="B35" s="87"/>
      <c r="C35" s="87"/>
      <c r="D35" s="87"/>
      <c r="E35" s="123"/>
      <c r="F35" s="99"/>
      <c r="G35" s="276">
        <v>18</v>
      </c>
      <c r="H35" s="276"/>
      <c r="I35" s="99"/>
      <c r="J35" s="99"/>
      <c r="K35" s="99"/>
      <c r="L35" s="99"/>
      <c r="M35" s="99"/>
      <c r="N35" s="282">
        <f>SUM(U35,AI50,AR50,BA50)</f>
        <v>116457038</v>
      </c>
      <c r="O35" s="283"/>
      <c r="P35" s="283"/>
      <c r="Q35" s="283"/>
      <c r="R35" s="283"/>
      <c r="S35" s="283"/>
      <c r="T35" s="283"/>
      <c r="U35" s="283">
        <f>SUM(AB35,AP35,BD35,N50,U50,AB50)</f>
        <v>110441611</v>
      </c>
      <c r="V35" s="283"/>
      <c r="W35" s="283"/>
      <c r="X35" s="283"/>
      <c r="Y35" s="283"/>
      <c r="Z35" s="283"/>
      <c r="AA35" s="283"/>
      <c r="AB35" s="273">
        <v>92995914</v>
      </c>
      <c r="AC35" s="274"/>
      <c r="AD35" s="274"/>
      <c r="AE35" s="274"/>
      <c r="AF35" s="274"/>
      <c r="AG35" s="274"/>
      <c r="AH35" s="274"/>
      <c r="AI35" s="273">
        <v>2777904</v>
      </c>
      <c r="AJ35" s="274"/>
      <c r="AK35" s="274"/>
      <c r="AL35" s="274"/>
      <c r="AM35" s="274"/>
      <c r="AN35" s="274"/>
      <c r="AO35" s="274"/>
      <c r="AP35" s="273">
        <v>16558307</v>
      </c>
      <c r="AQ35" s="274"/>
      <c r="AR35" s="274"/>
      <c r="AS35" s="274"/>
      <c r="AT35" s="274"/>
      <c r="AU35" s="274"/>
      <c r="AV35" s="274"/>
      <c r="AW35" s="273">
        <v>1140667</v>
      </c>
      <c r="AX35" s="274"/>
      <c r="AY35" s="274"/>
      <c r="AZ35" s="274"/>
      <c r="BA35" s="274"/>
      <c r="BB35" s="274"/>
      <c r="BC35" s="274"/>
      <c r="BD35" s="273">
        <v>40470</v>
      </c>
      <c r="BE35" s="274"/>
      <c r="BF35" s="274"/>
      <c r="BG35" s="274"/>
      <c r="BH35" s="274"/>
      <c r="BI35" s="274"/>
      <c r="BJ35" s="274"/>
    </row>
    <row r="36" spans="2:62" ht="12.75" customHeight="1">
      <c r="B36" s="87"/>
      <c r="C36" s="87"/>
      <c r="D36" s="87"/>
      <c r="E36" s="123"/>
      <c r="F36" s="99"/>
      <c r="G36" s="123"/>
      <c r="H36" s="123"/>
      <c r="I36" s="99"/>
      <c r="J36" s="99"/>
      <c r="K36" s="99"/>
      <c r="L36" s="99"/>
      <c r="M36" s="99"/>
      <c r="N36" s="100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</row>
    <row r="37" spans="2:62" ht="12.75" customHeight="1">
      <c r="B37" s="106"/>
      <c r="C37" s="106"/>
      <c r="D37" s="106"/>
      <c r="E37" s="84"/>
      <c r="F37" s="56"/>
      <c r="G37" s="276">
        <v>19</v>
      </c>
      <c r="H37" s="276"/>
      <c r="I37" s="56"/>
      <c r="J37" s="56"/>
      <c r="K37" s="56"/>
      <c r="L37" s="56"/>
      <c r="M37" s="56"/>
      <c r="N37" s="282">
        <f>SUM(U37,AI52,AR52,BA52,)</f>
        <v>128449986</v>
      </c>
      <c r="O37" s="247"/>
      <c r="P37" s="247"/>
      <c r="Q37" s="247"/>
      <c r="R37" s="247"/>
      <c r="S37" s="247"/>
      <c r="T37" s="247"/>
      <c r="U37" s="283">
        <f>SUM(AB37,AP37,BD37,N52,U52,AB52,)</f>
        <v>120514532</v>
      </c>
      <c r="V37" s="247"/>
      <c r="W37" s="247"/>
      <c r="X37" s="247"/>
      <c r="Y37" s="247"/>
      <c r="Z37" s="247"/>
      <c r="AA37" s="247"/>
      <c r="AB37" s="273">
        <v>103469197</v>
      </c>
      <c r="AC37" s="274"/>
      <c r="AD37" s="274"/>
      <c r="AE37" s="274"/>
      <c r="AF37" s="274"/>
      <c r="AG37" s="274"/>
      <c r="AH37" s="274"/>
      <c r="AI37" s="273">
        <v>2788621</v>
      </c>
      <c r="AJ37" s="274"/>
      <c r="AK37" s="274"/>
      <c r="AL37" s="274"/>
      <c r="AM37" s="274"/>
      <c r="AN37" s="274"/>
      <c r="AO37" s="274"/>
      <c r="AP37" s="273">
        <v>16156545</v>
      </c>
      <c r="AQ37" s="274"/>
      <c r="AR37" s="274"/>
      <c r="AS37" s="274"/>
      <c r="AT37" s="274"/>
      <c r="AU37" s="274"/>
      <c r="AV37" s="274"/>
      <c r="AW37" s="273">
        <v>1141007</v>
      </c>
      <c r="AX37" s="274"/>
      <c r="AY37" s="274"/>
      <c r="AZ37" s="274"/>
      <c r="BA37" s="274"/>
      <c r="BB37" s="274"/>
      <c r="BC37" s="274"/>
      <c r="BD37" s="273">
        <v>40870</v>
      </c>
      <c r="BE37" s="274"/>
      <c r="BF37" s="274"/>
      <c r="BG37" s="274"/>
      <c r="BH37" s="274"/>
      <c r="BI37" s="274"/>
      <c r="BJ37" s="274"/>
    </row>
    <row r="38" spans="2:62" s="115" customFormat="1" ht="12.75" customHeight="1">
      <c r="B38" s="87"/>
      <c r="C38" s="87"/>
      <c r="D38" s="87"/>
      <c r="E38" s="123"/>
      <c r="F38" s="99"/>
      <c r="G38" s="123"/>
      <c r="H38" s="123"/>
      <c r="I38" s="99"/>
      <c r="J38" s="99"/>
      <c r="K38" s="99"/>
      <c r="L38" s="99"/>
      <c r="M38" s="99"/>
      <c r="N38" s="100"/>
      <c r="O38" s="192"/>
      <c r="P38" s="192"/>
      <c r="Q38" s="192"/>
      <c r="R38" s="192"/>
      <c r="S38" s="192"/>
      <c r="T38" s="192"/>
      <c r="U38" s="103"/>
      <c r="V38" s="192"/>
      <c r="W38" s="192"/>
      <c r="X38" s="192"/>
      <c r="Y38" s="192"/>
      <c r="Z38" s="192"/>
      <c r="AA38" s="192"/>
      <c r="AB38" s="191"/>
      <c r="AC38" s="99"/>
      <c r="AD38" s="99"/>
      <c r="AE38" s="99"/>
      <c r="AF38" s="99"/>
      <c r="AG38" s="99"/>
      <c r="AH38" s="99"/>
      <c r="AI38" s="191"/>
      <c r="AJ38" s="99"/>
      <c r="AK38" s="99"/>
      <c r="AL38" s="99"/>
      <c r="AM38" s="99"/>
      <c r="AN38" s="99"/>
      <c r="AO38" s="99"/>
      <c r="AP38" s="191"/>
      <c r="AQ38" s="99"/>
      <c r="AR38" s="99"/>
      <c r="AS38" s="99"/>
      <c r="AT38" s="99"/>
      <c r="AU38" s="99"/>
      <c r="AV38" s="99"/>
      <c r="AW38" s="191"/>
      <c r="AX38" s="99"/>
      <c r="AY38" s="99"/>
      <c r="AZ38" s="99"/>
      <c r="BA38" s="99"/>
      <c r="BB38" s="99"/>
      <c r="BC38" s="99"/>
      <c r="BD38" s="191"/>
      <c r="BE38" s="99"/>
      <c r="BF38" s="99"/>
      <c r="BG38" s="99"/>
      <c r="BH38" s="99"/>
      <c r="BI38" s="99"/>
      <c r="BJ38" s="99"/>
    </row>
    <row r="39" spans="2:62" s="115" customFormat="1" ht="12.75" customHeight="1">
      <c r="B39" s="87"/>
      <c r="C39" s="87"/>
      <c r="D39" s="87"/>
      <c r="E39" s="123"/>
      <c r="F39" s="99"/>
      <c r="G39" s="266">
        <v>20</v>
      </c>
      <c r="H39" s="266"/>
      <c r="I39" s="99"/>
      <c r="J39" s="99"/>
      <c r="K39" s="99"/>
      <c r="L39" s="99"/>
      <c r="M39" s="99"/>
      <c r="N39" s="279">
        <f>SUM(U39,AI54,AR54,BA54,)</f>
        <v>121284276</v>
      </c>
      <c r="O39" s="280"/>
      <c r="P39" s="280"/>
      <c r="Q39" s="280"/>
      <c r="R39" s="280"/>
      <c r="S39" s="280"/>
      <c r="T39" s="280"/>
      <c r="U39" s="281">
        <f>SUM(AB39,AP39,BD39,N54,U54,AB54,)</f>
        <v>111578592</v>
      </c>
      <c r="V39" s="280"/>
      <c r="W39" s="280"/>
      <c r="X39" s="280"/>
      <c r="Y39" s="280"/>
      <c r="Z39" s="280"/>
      <c r="AA39" s="280"/>
      <c r="AB39" s="291">
        <v>94396319</v>
      </c>
      <c r="AC39" s="292"/>
      <c r="AD39" s="292"/>
      <c r="AE39" s="292"/>
      <c r="AF39" s="292"/>
      <c r="AG39" s="292"/>
      <c r="AH39" s="292"/>
      <c r="AI39" s="291">
        <v>2806886</v>
      </c>
      <c r="AJ39" s="292"/>
      <c r="AK39" s="292"/>
      <c r="AL39" s="292"/>
      <c r="AM39" s="292"/>
      <c r="AN39" s="292"/>
      <c r="AO39" s="292"/>
      <c r="AP39" s="291">
        <v>15881826</v>
      </c>
      <c r="AQ39" s="292"/>
      <c r="AR39" s="292"/>
      <c r="AS39" s="292"/>
      <c r="AT39" s="292"/>
      <c r="AU39" s="292"/>
      <c r="AV39" s="292"/>
      <c r="AW39" s="291">
        <v>1151286</v>
      </c>
      <c r="AX39" s="292"/>
      <c r="AY39" s="292"/>
      <c r="AZ39" s="292"/>
      <c r="BA39" s="292"/>
      <c r="BB39" s="292"/>
      <c r="BC39" s="292"/>
      <c r="BD39" s="291">
        <v>46205</v>
      </c>
      <c r="BE39" s="292"/>
      <c r="BF39" s="292"/>
      <c r="BG39" s="292"/>
      <c r="BH39" s="292"/>
      <c r="BI39" s="292"/>
      <c r="BJ39" s="292"/>
    </row>
    <row r="40" spans="2:62" ht="12.75" customHeight="1">
      <c r="B40" s="53"/>
      <c r="C40" s="93"/>
      <c r="D40" s="93"/>
      <c r="E40" s="93"/>
      <c r="F40" s="93"/>
      <c r="G40" s="93"/>
      <c r="H40" s="94"/>
      <c r="I40" s="53"/>
      <c r="J40" s="53"/>
      <c r="K40" s="53"/>
      <c r="L40" s="53"/>
      <c r="M40" s="53"/>
      <c r="N40" s="116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9:62" ht="18" customHeight="1">
      <c r="I41" s="56"/>
      <c r="J41" s="56"/>
      <c r="K41" s="56"/>
      <c r="L41" s="56"/>
      <c r="M41" s="56"/>
      <c r="N41" s="267" t="s">
        <v>260</v>
      </c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56"/>
      <c r="AJ41" s="56"/>
      <c r="AK41" s="56"/>
      <c r="AL41" s="56"/>
      <c r="AM41" s="56"/>
      <c r="AN41" s="56"/>
      <c r="AO41" s="56"/>
      <c r="AP41" s="56"/>
      <c r="AQ41" s="56"/>
      <c r="AR41" s="124"/>
      <c r="AS41" s="97"/>
      <c r="AT41" s="97"/>
      <c r="AU41" s="97"/>
      <c r="AV41" s="97"/>
      <c r="AW41" s="97"/>
      <c r="AX41" s="97"/>
      <c r="AY41" s="97"/>
      <c r="AZ41" s="125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2:62" ht="18" customHeight="1">
      <c r="B42" s="287" t="s">
        <v>145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6"/>
      <c r="N42" s="265" t="s">
        <v>201</v>
      </c>
      <c r="O42" s="265"/>
      <c r="P42" s="265"/>
      <c r="Q42" s="265"/>
      <c r="R42" s="265"/>
      <c r="S42" s="265"/>
      <c r="T42" s="265"/>
      <c r="U42" s="265" t="s">
        <v>202</v>
      </c>
      <c r="V42" s="265"/>
      <c r="W42" s="265"/>
      <c r="X42" s="265"/>
      <c r="Y42" s="265"/>
      <c r="Z42" s="265"/>
      <c r="AA42" s="265"/>
      <c r="AB42" s="272" t="s">
        <v>206</v>
      </c>
      <c r="AC42" s="265"/>
      <c r="AD42" s="265"/>
      <c r="AE42" s="265"/>
      <c r="AF42" s="265"/>
      <c r="AG42" s="265"/>
      <c r="AH42" s="265"/>
      <c r="AI42" s="286" t="s">
        <v>203</v>
      </c>
      <c r="AJ42" s="286"/>
      <c r="AK42" s="286"/>
      <c r="AL42" s="286"/>
      <c r="AM42" s="286"/>
      <c r="AN42" s="286"/>
      <c r="AO42" s="286"/>
      <c r="AP42" s="286"/>
      <c r="AQ42" s="286"/>
      <c r="AR42" s="258" t="s">
        <v>204</v>
      </c>
      <c r="AS42" s="286"/>
      <c r="AT42" s="286"/>
      <c r="AU42" s="286"/>
      <c r="AV42" s="286"/>
      <c r="AW42" s="286"/>
      <c r="AX42" s="286"/>
      <c r="AY42" s="286"/>
      <c r="AZ42" s="259"/>
      <c r="BA42" s="286" t="s">
        <v>205</v>
      </c>
      <c r="BB42" s="286"/>
      <c r="BC42" s="286"/>
      <c r="BD42" s="286"/>
      <c r="BE42" s="286"/>
      <c r="BF42" s="286"/>
      <c r="BG42" s="286"/>
      <c r="BH42" s="286"/>
      <c r="BI42" s="286"/>
      <c r="BJ42" s="286"/>
    </row>
    <row r="43" spans="2:62" ht="18" customHeight="1">
      <c r="B43" s="104"/>
      <c r="C43" s="104"/>
      <c r="D43" s="104"/>
      <c r="E43" s="120"/>
      <c r="F43" s="105"/>
      <c r="G43" s="105"/>
      <c r="H43" s="105"/>
      <c r="I43" s="105"/>
      <c r="J43" s="105"/>
      <c r="K43" s="105"/>
      <c r="L43" s="105"/>
      <c r="M43" s="122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121"/>
      <c r="AJ43" s="105"/>
      <c r="AK43" s="105"/>
      <c r="AL43" s="105"/>
      <c r="AM43" s="105"/>
      <c r="AN43" s="105"/>
      <c r="AO43" s="105"/>
      <c r="AP43" s="105"/>
      <c r="AQ43" s="105"/>
      <c r="AR43" s="121"/>
      <c r="AS43" s="105"/>
      <c r="AT43" s="105"/>
      <c r="AU43" s="105"/>
      <c r="AV43" s="105"/>
      <c r="AW43" s="105"/>
      <c r="AX43" s="105"/>
      <c r="AY43" s="105"/>
      <c r="AZ43" s="122"/>
      <c r="BA43" s="121"/>
      <c r="BB43" s="105"/>
      <c r="BC43" s="105"/>
      <c r="BD43" s="105"/>
      <c r="BE43" s="105"/>
      <c r="BF43" s="105"/>
      <c r="BG43" s="105"/>
      <c r="BH43" s="105"/>
      <c r="BI43" s="105"/>
      <c r="BJ43" s="105"/>
    </row>
    <row r="44" spans="2:62" ht="12.75" customHeight="1">
      <c r="B44" s="106"/>
      <c r="C44" s="106"/>
      <c r="D44" s="106"/>
      <c r="E44" s="54"/>
      <c r="I44" s="56"/>
      <c r="J44" s="56"/>
      <c r="K44" s="56"/>
      <c r="L44" s="56"/>
      <c r="M44" s="56"/>
      <c r="N44" s="107"/>
      <c r="O44" s="56"/>
      <c r="P44" s="56"/>
      <c r="Q44" s="56"/>
      <c r="R44" s="276" t="s">
        <v>185</v>
      </c>
      <c r="S44" s="276"/>
      <c r="T44" s="276"/>
      <c r="U44" s="56"/>
      <c r="V44" s="56"/>
      <c r="W44" s="56"/>
      <c r="X44" s="56"/>
      <c r="Y44" s="276" t="s">
        <v>185</v>
      </c>
      <c r="Z44" s="276"/>
      <c r="AA44" s="276"/>
      <c r="AB44" s="56"/>
      <c r="AC44" s="56"/>
      <c r="AD44" s="56"/>
      <c r="AE44" s="56"/>
      <c r="AF44" s="276" t="s">
        <v>185</v>
      </c>
      <c r="AG44" s="276"/>
      <c r="AH44" s="276"/>
      <c r="AI44" s="56"/>
      <c r="AJ44" s="56"/>
      <c r="AK44" s="56"/>
      <c r="AL44" s="56"/>
      <c r="AM44" s="56"/>
      <c r="AN44" s="56"/>
      <c r="AO44" s="276" t="s">
        <v>185</v>
      </c>
      <c r="AP44" s="276"/>
      <c r="AQ44" s="276"/>
      <c r="AR44" s="56"/>
      <c r="AS44" s="56"/>
      <c r="AT44" s="56"/>
      <c r="AU44" s="56"/>
      <c r="AV44" s="56"/>
      <c r="AW44" s="56"/>
      <c r="AX44" s="276" t="s">
        <v>185</v>
      </c>
      <c r="AY44" s="276"/>
      <c r="AZ44" s="276"/>
      <c r="BA44" s="56"/>
      <c r="BB44" s="56"/>
      <c r="BC44" s="56"/>
      <c r="BD44" s="56"/>
      <c r="BE44" s="56"/>
      <c r="BF44" s="56"/>
      <c r="BG44" s="56"/>
      <c r="BH44" s="276" t="s">
        <v>185</v>
      </c>
      <c r="BI44" s="276"/>
      <c r="BJ44" s="276"/>
    </row>
    <row r="45" spans="2:62" ht="12.75" customHeight="1">
      <c r="B45" s="106"/>
      <c r="C45" s="106"/>
      <c r="D45" s="106"/>
      <c r="E45" s="54"/>
      <c r="G45" s="54"/>
      <c r="H45" s="54"/>
      <c r="I45" s="56"/>
      <c r="J45" s="56"/>
      <c r="K45" s="56"/>
      <c r="L45" s="56"/>
      <c r="M45" s="56"/>
      <c r="N45" s="126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</row>
    <row r="46" spans="2:62" ht="12.75" customHeight="1">
      <c r="B46" s="106"/>
      <c r="C46" s="276" t="s">
        <v>258</v>
      </c>
      <c r="D46" s="277"/>
      <c r="E46" s="277"/>
      <c r="F46" s="277"/>
      <c r="G46" s="276">
        <v>16</v>
      </c>
      <c r="H46" s="276"/>
      <c r="I46" s="278" t="s">
        <v>259</v>
      </c>
      <c r="J46" s="278"/>
      <c r="K46" s="278"/>
      <c r="L46" s="278"/>
      <c r="M46" s="56"/>
      <c r="N46" s="264">
        <v>773065</v>
      </c>
      <c r="O46" s="289"/>
      <c r="P46" s="289"/>
      <c r="Q46" s="289"/>
      <c r="R46" s="289"/>
      <c r="S46" s="289"/>
      <c r="T46" s="289"/>
      <c r="U46" s="289">
        <v>3750</v>
      </c>
      <c r="V46" s="289"/>
      <c r="W46" s="289"/>
      <c r="X46" s="289"/>
      <c r="Y46" s="289"/>
      <c r="Z46" s="289"/>
      <c r="AA46" s="289"/>
      <c r="AB46" s="289">
        <v>233404</v>
      </c>
      <c r="AC46" s="289"/>
      <c r="AD46" s="289"/>
      <c r="AE46" s="289"/>
      <c r="AF46" s="289"/>
      <c r="AG46" s="289"/>
      <c r="AH46" s="289"/>
      <c r="AI46" s="289">
        <v>592535</v>
      </c>
      <c r="AJ46" s="289"/>
      <c r="AK46" s="289"/>
      <c r="AL46" s="289"/>
      <c r="AM46" s="289"/>
      <c r="AN46" s="289"/>
      <c r="AO46" s="289"/>
      <c r="AP46" s="289"/>
      <c r="AQ46" s="289"/>
      <c r="AR46" s="289">
        <v>1123367</v>
      </c>
      <c r="AS46" s="289"/>
      <c r="AT46" s="289"/>
      <c r="AU46" s="289"/>
      <c r="AV46" s="289"/>
      <c r="AW46" s="289"/>
      <c r="AX46" s="289"/>
      <c r="AY46" s="289"/>
      <c r="AZ46" s="289"/>
      <c r="BA46" s="289">
        <v>4006400</v>
      </c>
      <c r="BB46" s="289"/>
      <c r="BC46" s="289"/>
      <c r="BD46" s="289"/>
      <c r="BE46" s="289"/>
      <c r="BF46" s="289"/>
      <c r="BG46" s="289"/>
      <c r="BH46" s="289"/>
      <c r="BI46" s="289"/>
      <c r="BJ46" s="289"/>
    </row>
    <row r="47" spans="2:62" ht="12.75" customHeight="1">
      <c r="B47" s="106"/>
      <c r="C47" s="106"/>
      <c r="D47" s="106"/>
      <c r="E47" s="84"/>
      <c r="F47" s="56"/>
      <c r="I47" s="56"/>
      <c r="J47" s="56"/>
      <c r="K47" s="56"/>
      <c r="L47" s="56"/>
      <c r="M47" s="56"/>
      <c r="N47" s="126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</row>
    <row r="48" spans="2:62" ht="12.75" customHeight="1">
      <c r="B48" s="106"/>
      <c r="C48" s="106"/>
      <c r="D48" s="106"/>
      <c r="E48" s="84"/>
      <c r="F48" s="56"/>
      <c r="G48" s="276">
        <v>17</v>
      </c>
      <c r="H48" s="276"/>
      <c r="I48" s="56"/>
      <c r="J48" s="56"/>
      <c r="K48" s="56"/>
      <c r="L48" s="56"/>
      <c r="M48" s="56"/>
      <c r="N48" s="264">
        <v>782375</v>
      </c>
      <c r="O48" s="248"/>
      <c r="P48" s="248"/>
      <c r="Q48" s="248"/>
      <c r="R48" s="248"/>
      <c r="S48" s="248"/>
      <c r="T48" s="248"/>
      <c r="U48" s="289">
        <v>3750</v>
      </c>
      <c r="V48" s="289"/>
      <c r="W48" s="289"/>
      <c r="X48" s="289"/>
      <c r="Y48" s="289"/>
      <c r="Z48" s="289"/>
      <c r="AA48" s="289"/>
      <c r="AB48" s="289">
        <v>47734</v>
      </c>
      <c r="AC48" s="289"/>
      <c r="AD48" s="289"/>
      <c r="AE48" s="289"/>
      <c r="AF48" s="289"/>
      <c r="AG48" s="289"/>
      <c r="AH48" s="289"/>
      <c r="AI48" s="289">
        <v>585870</v>
      </c>
      <c r="AJ48" s="289"/>
      <c r="AK48" s="289"/>
      <c r="AL48" s="289"/>
      <c r="AM48" s="289"/>
      <c r="AN48" s="289"/>
      <c r="AO48" s="289"/>
      <c r="AP48" s="289"/>
      <c r="AQ48" s="289"/>
      <c r="AR48" s="289">
        <v>777707</v>
      </c>
      <c r="AS48" s="289"/>
      <c r="AT48" s="289"/>
      <c r="AU48" s="289"/>
      <c r="AV48" s="289"/>
      <c r="AW48" s="289"/>
      <c r="AX48" s="289"/>
      <c r="AY48" s="289"/>
      <c r="AZ48" s="289"/>
      <c r="BA48" s="289">
        <v>4433447</v>
      </c>
      <c r="BB48" s="289"/>
      <c r="BC48" s="289"/>
      <c r="BD48" s="289"/>
      <c r="BE48" s="289"/>
      <c r="BF48" s="289"/>
      <c r="BG48" s="289"/>
      <c r="BH48" s="289"/>
      <c r="BI48" s="289"/>
      <c r="BJ48" s="289"/>
    </row>
    <row r="49" spans="2:62" ht="12.75" customHeight="1">
      <c r="B49" s="106"/>
      <c r="C49" s="106"/>
      <c r="D49" s="106"/>
      <c r="E49" s="84"/>
      <c r="F49" s="56"/>
      <c r="G49" s="84"/>
      <c r="H49" s="84"/>
      <c r="I49" s="56"/>
      <c r="J49" s="56"/>
      <c r="K49" s="56"/>
      <c r="L49" s="56"/>
      <c r="M49" s="56"/>
      <c r="N49" s="126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</row>
    <row r="50" spans="2:62" ht="12.75" customHeight="1">
      <c r="B50" s="87"/>
      <c r="C50" s="87"/>
      <c r="D50" s="87"/>
      <c r="E50" s="123"/>
      <c r="F50" s="99"/>
      <c r="G50" s="276">
        <v>18</v>
      </c>
      <c r="H50" s="276"/>
      <c r="I50" s="99"/>
      <c r="J50" s="99"/>
      <c r="K50" s="99"/>
      <c r="L50" s="99"/>
      <c r="M50" s="99"/>
      <c r="N50" s="264">
        <v>794936</v>
      </c>
      <c r="O50" s="248"/>
      <c r="P50" s="248"/>
      <c r="Q50" s="248"/>
      <c r="R50" s="248"/>
      <c r="S50" s="248"/>
      <c r="T50" s="248"/>
      <c r="U50" s="289">
        <v>4250</v>
      </c>
      <c r="V50" s="289"/>
      <c r="W50" s="289"/>
      <c r="X50" s="289"/>
      <c r="Y50" s="289"/>
      <c r="Z50" s="289"/>
      <c r="AA50" s="289"/>
      <c r="AB50" s="289">
        <v>47734</v>
      </c>
      <c r="AC50" s="289"/>
      <c r="AD50" s="289"/>
      <c r="AE50" s="289"/>
      <c r="AF50" s="289"/>
      <c r="AG50" s="289"/>
      <c r="AH50" s="289"/>
      <c r="AI50" s="289">
        <v>587536</v>
      </c>
      <c r="AJ50" s="289"/>
      <c r="AK50" s="289"/>
      <c r="AL50" s="289"/>
      <c r="AM50" s="289"/>
      <c r="AN50" s="289"/>
      <c r="AO50" s="289"/>
      <c r="AP50" s="289"/>
      <c r="AQ50" s="289"/>
      <c r="AR50" s="289">
        <v>689473</v>
      </c>
      <c r="AS50" s="289"/>
      <c r="AT50" s="289"/>
      <c r="AU50" s="289"/>
      <c r="AV50" s="289"/>
      <c r="AW50" s="289"/>
      <c r="AX50" s="289"/>
      <c r="AY50" s="289"/>
      <c r="AZ50" s="289"/>
      <c r="BA50" s="289">
        <v>4738418</v>
      </c>
      <c r="BB50" s="289"/>
      <c r="BC50" s="289"/>
      <c r="BD50" s="289"/>
      <c r="BE50" s="289"/>
      <c r="BF50" s="289"/>
      <c r="BG50" s="289"/>
      <c r="BH50" s="289"/>
      <c r="BI50" s="289"/>
      <c r="BJ50" s="289"/>
    </row>
    <row r="51" spans="2:62" ht="12.75" customHeight="1">
      <c r="B51" s="87"/>
      <c r="C51" s="87"/>
      <c r="D51" s="87"/>
      <c r="E51" s="123"/>
      <c r="F51" s="99"/>
      <c r="G51" s="123"/>
      <c r="H51" s="123"/>
      <c r="I51" s="99"/>
      <c r="J51" s="99"/>
      <c r="K51" s="99"/>
      <c r="L51" s="99"/>
      <c r="M51" s="99"/>
      <c r="N51" s="102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</row>
    <row r="52" spans="2:62" ht="12.75" customHeight="1">
      <c r="B52" s="106"/>
      <c r="C52" s="106"/>
      <c r="D52" s="106"/>
      <c r="E52" s="84"/>
      <c r="F52" s="56"/>
      <c r="G52" s="276">
        <v>19</v>
      </c>
      <c r="H52" s="276"/>
      <c r="I52" s="56"/>
      <c r="J52" s="56"/>
      <c r="K52" s="56"/>
      <c r="L52" s="56"/>
      <c r="M52" s="56"/>
      <c r="N52" s="264">
        <v>795936</v>
      </c>
      <c r="O52" s="248"/>
      <c r="P52" s="248"/>
      <c r="Q52" s="248"/>
      <c r="R52" s="248"/>
      <c r="S52" s="248"/>
      <c r="T52" s="248"/>
      <c r="U52" s="289">
        <v>4250</v>
      </c>
      <c r="V52" s="289"/>
      <c r="W52" s="289"/>
      <c r="X52" s="289"/>
      <c r="Y52" s="289"/>
      <c r="Z52" s="289"/>
      <c r="AA52" s="289"/>
      <c r="AB52" s="289">
        <v>47734</v>
      </c>
      <c r="AC52" s="289"/>
      <c r="AD52" s="289"/>
      <c r="AE52" s="289"/>
      <c r="AF52" s="289"/>
      <c r="AG52" s="289"/>
      <c r="AH52" s="289"/>
      <c r="AI52" s="289">
        <v>598783</v>
      </c>
      <c r="AJ52" s="289"/>
      <c r="AK52" s="289"/>
      <c r="AL52" s="289"/>
      <c r="AM52" s="289"/>
      <c r="AN52" s="289"/>
      <c r="AO52" s="289"/>
      <c r="AP52" s="289"/>
      <c r="AQ52" s="289"/>
      <c r="AR52" s="289">
        <v>521549</v>
      </c>
      <c r="AS52" s="289"/>
      <c r="AT52" s="289"/>
      <c r="AU52" s="289"/>
      <c r="AV52" s="289"/>
      <c r="AW52" s="289"/>
      <c r="AX52" s="289"/>
      <c r="AY52" s="289"/>
      <c r="AZ52" s="289"/>
      <c r="BA52" s="289">
        <v>6815122</v>
      </c>
      <c r="BB52" s="289"/>
      <c r="BC52" s="289"/>
      <c r="BD52" s="289"/>
      <c r="BE52" s="289"/>
      <c r="BF52" s="289"/>
      <c r="BG52" s="289"/>
      <c r="BH52" s="289"/>
      <c r="BI52" s="289"/>
      <c r="BJ52" s="289"/>
    </row>
    <row r="53" spans="2:62" s="115" customFormat="1" ht="12.75" customHeight="1">
      <c r="B53" s="87"/>
      <c r="C53" s="87"/>
      <c r="D53" s="87"/>
      <c r="E53" s="123"/>
      <c r="F53" s="99"/>
      <c r="G53" s="123"/>
      <c r="H53" s="123"/>
      <c r="I53" s="99"/>
      <c r="J53" s="99"/>
      <c r="K53" s="99"/>
      <c r="L53" s="99"/>
      <c r="M53" s="99"/>
      <c r="N53" s="102"/>
      <c r="O53" s="193"/>
      <c r="P53" s="193"/>
      <c r="Q53" s="193"/>
      <c r="R53" s="193"/>
      <c r="S53" s="193"/>
      <c r="T53" s="193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</row>
    <row r="54" spans="2:62" s="115" customFormat="1" ht="12.75" customHeight="1">
      <c r="B54" s="87"/>
      <c r="C54" s="87"/>
      <c r="D54" s="87"/>
      <c r="E54" s="123"/>
      <c r="F54" s="99"/>
      <c r="G54" s="266">
        <v>20</v>
      </c>
      <c r="H54" s="266"/>
      <c r="I54" s="99"/>
      <c r="J54" s="99"/>
      <c r="K54" s="99"/>
      <c r="L54" s="99"/>
      <c r="M54" s="131"/>
      <c r="N54" s="254">
        <v>1199358</v>
      </c>
      <c r="O54" s="255"/>
      <c r="P54" s="255"/>
      <c r="Q54" s="255"/>
      <c r="R54" s="255"/>
      <c r="S54" s="255"/>
      <c r="T54" s="255"/>
      <c r="U54" s="254">
        <v>4250</v>
      </c>
      <c r="V54" s="254"/>
      <c r="W54" s="254"/>
      <c r="X54" s="254"/>
      <c r="Y54" s="254"/>
      <c r="Z54" s="254"/>
      <c r="AA54" s="254"/>
      <c r="AB54" s="254">
        <v>50634</v>
      </c>
      <c r="AC54" s="254"/>
      <c r="AD54" s="254"/>
      <c r="AE54" s="254"/>
      <c r="AF54" s="254"/>
      <c r="AG54" s="254"/>
      <c r="AH54" s="254"/>
      <c r="AI54" s="254">
        <v>610704</v>
      </c>
      <c r="AJ54" s="254"/>
      <c r="AK54" s="254"/>
      <c r="AL54" s="254"/>
      <c r="AM54" s="254"/>
      <c r="AN54" s="254"/>
      <c r="AO54" s="254"/>
      <c r="AP54" s="254"/>
      <c r="AQ54" s="254"/>
      <c r="AR54" s="254">
        <v>563121</v>
      </c>
      <c r="AS54" s="254"/>
      <c r="AT54" s="254"/>
      <c r="AU54" s="254"/>
      <c r="AV54" s="254"/>
      <c r="AW54" s="254"/>
      <c r="AX54" s="254"/>
      <c r="AY54" s="254"/>
      <c r="AZ54" s="254"/>
      <c r="BA54" s="254">
        <v>8531859</v>
      </c>
      <c r="BB54" s="254"/>
      <c r="BC54" s="254"/>
      <c r="BD54" s="254"/>
      <c r="BE54" s="254"/>
      <c r="BF54" s="254"/>
      <c r="BG54" s="254"/>
      <c r="BH54" s="254"/>
      <c r="BI54" s="254"/>
      <c r="BJ54" s="254"/>
    </row>
    <row r="55" spans="2:62" ht="12.75" customHeight="1">
      <c r="B55" s="53"/>
      <c r="C55" s="93"/>
      <c r="D55" s="93"/>
      <c r="E55" s="93"/>
      <c r="F55" s="93"/>
      <c r="G55" s="93"/>
      <c r="H55" s="94"/>
      <c r="I55" s="53"/>
      <c r="J55" s="53"/>
      <c r="K55" s="53"/>
      <c r="L55" s="53"/>
      <c r="M55" s="53"/>
      <c r="N55" s="116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</row>
    <row r="56" spans="3:8" ht="12" customHeight="1">
      <c r="C56" s="261" t="s">
        <v>7</v>
      </c>
      <c r="D56" s="261"/>
      <c r="E56" s="54" t="s">
        <v>8</v>
      </c>
      <c r="F56" s="262" t="s">
        <v>261</v>
      </c>
      <c r="G56" s="262"/>
      <c r="H56" s="51" t="s">
        <v>328</v>
      </c>
    </row>
    <row r="57" spans="5:8" ht="12" customHeight="1">
      <c r="E57" s="54"/>
      <c r="F57" s="263" t="s">
        <v>9</v>
      </c>
      <c r="G57" s="263"/>
      <c r="H57" s="51" t="s">
        <v>10</v>
      </c>
    </row>
    <row r="58" spans="2:6" ht="12" customHeight="1">
      <c r="B58" s="260" t="s">
        <v>4</v>
      </c>
      <c r="C58" s="260"/>
      <c r="D58" s="260"/>
      <c r="E58" s="54" t="s">
        <v>262</v>
      </c>
      <c r="F58" s="51" t="s">
        <v>277</v>
      </c>
    </row>
  </sheetData>
  <sheetProtection/>
  <mergeCells count="181">
    <mergeCell ref="C46:F46"/>
    <mergeCell ref="I46:L46"/>
    <mergeCell ref="AI54:AQ54"/>
    <mergeCell ref="AR54:AZ54"/>
    <mergeCell ref="G54:H54"/>
    <mergeCell ref="N50:T50"/>
    <mergeCell ref="N48:T48"/>
    <mergeCell ref="U48:AA48"/>
    <mergeCell ref="AI48:AQ48"/>
    <mergeCell ref="AR50:AZ50"/>
    <mergeCell ref="BA12:BE12"/>
    <mergeCell ref="BA54:BJ54"/>
    <mergeCell ref="N54:T54"/>
    <mergeCell ref="U54:AA54"/>
    <mergeCell ref="AB54:AH54"/>
    <mergeCell ref="BF12:BJ12"/>
    <mergeCell ref="AD14:AI14"/>
    <mergeCell ref="AJ14:AO14"/>
    <mergeCell ref="AP14:AU14"/>
    <mergeCell ref="J14:P14"/>
    <mergeCell ref="Q14:W14"/>
    <mergeCell ref="X14:AC14"/>
    <mergeCell ref="AV12:AZ12"/>
    <mergeCell ref="BF10:BJ10"/>
    <mergeCell ref="AD12:AI12"/>
    <mergeCell ref="AJ12:AO12"/>
    <mergeCell ref="AP12:AU12"/>
    <mergeCell ref="AV10:AZ10"/>
    <mergeCell ref="BA10:BE10"/>
    <mergeCell ref="BF14:BJ14"/>
    <mergeCell ref="E12:F12"/>
    <mergeCell ref="J12:P12"/>
    <mergeCell ref="Q12:W12"/>
    <mergeCell ref="X12:AC12"/>
    <mergeCell ref="BF6:BJ8"/>
    <mergeCell ref="J10:P10"/>
    <mergeCell ref="Q10:W10"/>
    <mergeCell ref="X10:AC10"/>
    <mergeCell ref="AD10:AI10"/>
    <mergeCell ref="AJ10:AO10"/>
    <mergeCell ref="AP10:AU10"/>
    <mergeCell ref="J5:P8"/>
    <mergeCell ref="Q5:W8"/>
    <mergeCell ref="X5:BJ5"/>
    <mergeCell ref="B6:I7"/>
    <mergeCell ref="X6:AC8"/>
    <mergeCell ref="AD6:AI8"/>
    <mergeCell ref="AJ6:AO8"/>
    <mergeCell ref="AP6:AU8"/>
    <mergeCell ref="AV6:AZ8"/>
    <mergeCell ref="BA6:BE8"/>
    <mergeCell ref="AN29:AO29"/>
    <mergeCell ref="AT29:AV29"/>
    <mergeCell ref="AV16:AZ16"/>
    <mergeCell ref="BB29:BC29"/>
    <mergeCell ref="AP28:AV28"/>
    <mergeCell ref="BD27:BJ28"/>
    <mergeCell ref="AP27:BC27"/>
    <mergeCell ref="BD35:BJ35"/>
    <mergeCell ref="AW35:BC35"/>
    <mergeCell ref="AW37:BC37"/>
    <mergeCell ref="AW31:BC31"/>
    <mergeCell ref="BD37:BJ37"/>
    <mergeCell ref="BD33:BJ33"/>
    <mergeCell ref="AF29:AH29"/>
    <mergeCell ref="AW28:BC28"/>
    <mergeCell ref="BA16:BE16"/>
    <mergeCell ref="BF16:BJ16"/>
    <mergeCell ref="AD16:AI16"/>
    <mergeCell ref="AJ16:AO16"/>
    <mergeCell ref="AP16:AU16"/>
    <mergeCell ref="AV14:AZ14"/>
    <mergeCell ref="BA14:BE14"/>
    <mergeCell ref="X16:AC16"/>
    <mergeCell ref="X18:AC18"/>
    <mergeCell ref="U37:AA37"/>
    <mergeCell ref="AB37:AH37"/>
    <mergeCell ref="G31:H31"/>
    <mergeCell ref="N31:T31"/>
    <mergeCell ref="U31:AA31"/>
    <mergeCell ref="BA50:BJ50"/>
    <mergeCell ref="BA52:BJ52"/>
    <mergeCell ref="N52:T52"/>
    <mergeCell ref="U52:AA52"/>
    <mergeCell ref="AB52:AH52"/>
    <mergeCell ref="AI52:AQ52"/>
    <mergeCell ref="AR52:AZ52"/>
    <mergeCell ref="U50:AA50"/>
    <mergeCell ref="AB50:AH50"/>
    <mergeCell ref="AI50:AQ50"/>
    <mergeCell ref="U27:AA28"/>
    <mergeCell ref="B27:M27"/>
    <mergeCell ref="AP37:AV37"/>
    <mergeCell ref="AI33:AO33"/>
    <mergeCell ref="AP33:AV33"/>
    <mergeCell ref="AP35:AV35"/>
    <mergeCell ref="AB27:AO27"/>
    <mergeCell ref="AP31:AV31"/>
    <mergeCell ref="G37:H37"/>
    <mergeCell ref="N37:T37"/>
    <mergeCell ref="Y44:AA44"/>
    <mergeCell ref="AF44:AH44"/>
    <mergeCell ref="AO44:AQ44"/>
    <mergeCell ref="BD31:BJ31"/>
    <mergeCell ref="AB42:AH43"/>
    <mergeCell ref="AI31:AO31"/>
    <mergeCell ref="AW33:BC33"/>
    <mergeCell ref="AI42:AQ42"/>
    <mergeCell ref="AI35:AO35"/>
    <mergeCell ref="AI37:AO37"/>
    <mergeCell ref="B3:BJ3"/>
    <mergeCell ref="B24:BJ24"/>
    <mergeCell ref="N27:T27"/>
    <mergeCell ref="BH29:BJ29"/>
    <mergeCell ref="AB28:AH28"/>
    <mergeCell ref="AI28:AO28"/>
    <mergeCell ref="U26:BJ26"/>
    <mergeCell ref="B20:D20"/>
    <mergeCell ref="R29:T29"/>
    <mergeCell ref="Y29:AA29"/>
    <mergeCell ref="R44:T44"/>
    <mergeCell ref="G35:H35"/>
    <mergeCell ref="N42:T43"/>
    <mergeCell ref="U42:AA43"/>
    <mergeCell ref="N35:T35"/>
    <mergeCell ref="U35:AA35"/>
    <mergeCell ref="G39:H39"/>
    <mergeCell ref="B42:M42"/>
    <mergeCell ref="N41:AH41"/>
    <mergeCell ref="AB35:AH35"/>
    <mergeCell ref="G46:H46"/>
    <mergeCell ref="N46:T46"/>
    <mergeCell ref="U46:AA46"/>
    <mergeCell ref="AB46:AH46"/>
    <mergeCell ref="AI46:AQ46"/>
    <mergeCell ref="AR46:AZ46"/>
    <mergeCell ref="B58:D58"/>
    <mergeCell ref="G48:H48"/>
    <mergeCell ref="C56:D56"/>
    <mergeCell ref="F56:G56"/>
    <mergeCell ref="F57:G57"/>
    <mergeCell ref="G52:H52"/>
    <mergeCell ref="G50:H50"/>
    <mergeCell ref="AB48:AH48"/>
    <mergeCell ref="BA42:BJ42"/>
    <mergeCell ref="BA46:BJ46"/>
    <mergeCell ref="AR48:AZ48"/>
    <mergeCell ref="BA48:BJ48"/>
    <mergeCell ref="AX44:AZ44"/>
    <mergeCell ref="BH44:BJ44"/>
    <mergeCell ref="AR42:AZ42"/>
    <mergeCell ref="B10:D10"/>
    <mergeCell ref="G10:I10"/>
    <mergeCell ref="J18:P18"/>
    <mergeCell ref="Q18:W18"/>
    <mergeCell ref="E16:F16"/>
    <mergeCell ref="J16:P16"/>
    <mergeCell ref="Q16:W16"/>
    <mergeCell ref="E10:F10"/>
    <mergeCell ref="E18:F18"/>
    <mergeCell ref="E14:F14"/>
    <mergeCell ref="AI39:AO39"/>
    <mergeCell ref="BA18:BE18"/>
    <mergeCell ref="BF18:BJ18"/>
    <mergeCell ref="AP39:AV39"/>
    <mergeCell ref="AW39:BC39"/>
    <mergeCell ref="BD39:BJ39"/>
    <mergeCell ref="AD18:AI18"/>
    <mergeCell ref="AJ18:AO18"/>
    <mergeCell ref="AP18:AU18"/>
    <mergeCell ref="AV18:AZ18"/>
    <mergeCell ref="AB39:AH39"/>
    <mergeCell ref="AB33:AH33"/>
    <mergeCell ref="AB31:AH31"/>
    <mergeCell ref="C31:F31"/>
    <mergeCell ref="I31:L31"/>
    <mergeCell ref="N39:T39"/>
    <mergeCell ref="U39:AA39"/>
    <mergeCell ref="N33:T33"/>
    <mergeCell ref="U33:AA33"/>
    <mergeCell ref="G33:H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1">
      <selection activeCell="A1" sqref="A1"/>
    </sheetView>
  </sheetViews>
  <sheetFormatPr defaultColWidth="9.00390625" defaultRowHeight="13.5"/>
  <cols>
    <col min="1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1:18" ht="10.5" customHeight="1">
      <c r="A1" s="128" t="s">
        <v>247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9" customHeight="1"/>
    <row r="3" spans="1:34" s="1" customFormat="1" ht="15" customHeight="1">
      <c r="A3" s="92"/>
      <c r="B3" s="256" t="s">
        <v>336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88"/>
    </row>
    <row r="4" spans="2:33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2:34" ht="18" customHeight="1">
      <c r="B5" s="237" t="s">
        <v>207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 t="s">
        <v>208</v>
      </c>
      <c r="AF5" s="267"/>
      <c r="AG5" s="253"/>
      <c r="AH5" s="56"/>
    </row>
    <row r="6" spans="2:35" ht="18" customHeight="1">
      <c r="B6" s="23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98" t="s">
        <v>11</v>
      </c>
      <c r="AF6" s="98" t="s">
        <v>12</v>
      </c>
      <c r="AG6" s="119" t="s">
        <v>13</v>
      </c>
      <c r="AH6" s="56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I7" s="41" t="s">
        <v>335</v>
      </c>
    </row>
    <row r="8" spans="2:33" ht="6.75" customHeight="1">
      <c r="B8" s="5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56"/>
      <c r="AE8" s="107"/>
      <c r="AF8" s="106"/>
      <c r="AG8" s="106"/>
    </row>
    <row r="9" spans="1:35" s="16" customFormat="1" ht="10.5" customHeight="1">
      <c r="A9" s="115"/>
      <c r="B9" s="99"/>
      <c r="C9" s="257" t="s">
        <v>15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131"/>
      <c r="AE9" s="197">
        <f>SUM(AE11,AE17,AE21,AE24,AE27,AE30,AE33,AE36,AE40,AE43,AE46,AE49,AE53,AE58,AE63,AE67,AE70,AE74,AE77,AE84)</f>
        <v>214338607</v>
      </c>
      <c r="AF9" s="198">
        <v>100</v>
      </c>
      <c r="AG9" s="199">
        <f>SUM(AE9/AI9-1)*100</f>
        <v>1.6378162810604557</v>
      </c>
      <c r="AH9" s="115"/>
      <c r="AI9" s="179">
        <v>210884703</v>
      </c>
    </row>
    <row r="10" spans="2:35" ht="7.5" customHeight="1">
      <c r="B10" s="5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18"/>
      <c r="AE10" s="200"/>
      <c r="AF10" s="132"/>
      <c r="AG10" s="201"/>
      <c r="AI10" s="39"/>
    </row>
    <row r="11" spans="2:35" ht="10.5" customHeight="1">
      <c r="B11" s="56"/>
      <c r="C11" s="260" t="s">
        <v>16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118"/>
      <c r="AE11" s="52">
        <f>SUM(AE12:AE15)</f>
        <v>61739954</v>
      </c>
      <c r="AF11" s="133">
        <f>ROUND(AE11/AE$9*100,1)</f>
        <v>28.8</v>
      </c>
      <c r="AG11" s="202">
        <f>SUM(AE11/AI11-1)*100</f>
        <v>-3.9926581541752215</v>
      </c>
      <c r="AI11" s="180">
        <v>64307534</v>
      </c>
    </row>
    <row r="12" spans="2:35" ht="10.5" customHeight="1">
      <c r="B12" s="56"/>
      <c r="C12" s="106"/>
      <c r="D12" s="260" t="s">
        <v>17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118"/>
      <c r="AE12" s="52">
        <v>58341735</v>
      </c>
      <c r="AF12" s="133">
        <f>ROUND(AE12/AE$9*100,1)</f>
        <v>27.2</v>
      </c>
      <c r="AG12" s="202">
        <f>SUM(AE12/AI12-1)*100</f>
        <v>-4.1146856153904565</v>
      </c>
      <c r="AI12" s="40">
        <v>60845329</v>
      </c>
    </row>
    <row r="13" spans="2:35" ht="10.5" customHeight="1">
      <c r="B13" s="56"/>
      <c r="C13" s="106"/>
      <c r="D13" s="260" t="s">
        <v>18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118"/>
      <c r="AE13" s="52">
        <v>248408</v>
      </c>
      <c r="AF13" s="133">
        <f>ROUND(AE13/AE$9*100,1)</f>
        <v>0.1</v>
      </c>
      <c r="AG13" s="202">
        <f>SUM(AE13/AI13-1)*100</f>
        <v>2.612740258506374</v>
      </c>
      <c r="AI13" s="40">
        <v>242083</v>
      </c>
    </row>
    <row r="14" spans="2:35" ht="10.5" customHeight="1">
      <c r="B14" s="56"/>
      <c r="C14" s="106"/>
      <c r="D14" s="260" t="s">
        <v>19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118"/>
      <c r="AE14" s="52">
        <v>3115610</v>
      </c>
      <c r="AF14" s="133">
        <f>ROUND(AE14/AE$9*100,1)</f>
        <v>1.5</v>
      </c>
      <c r="AG14" s="202">
        <f>SUM(AE14/AI14-1)*100</f>
        <v>-2.206928545936948</v>
      </c>
      <c r="AI14" s="40">
        <v>3185921</v>
      </c>
    </row>
    <row r="15" spans="2:35" ht="10.5" customHeight="1">
      <c r="B15" s="56"/>
      <c r="C15" s="106"/>
      <c r="D15" s="260" t="s">
        <v>237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118"/>
      <c r="AE15" s="52">
        <v>34201</v>
      </c>
      <c r="AF15" s="133">
        <f>ROUND(AE15/AE$9*100,1)</f>
        <v>0</v>
      </c>
      <c r="AG15" s="202">
        <f>SUM(AE15/AI15-1)*100</f>
        <v>0</v>
      </c>
      <c r="AI15" s="40">
        <v>34201</v>
      </c>
    </row>
    <row r="16" spans="2:35" ht="7.5" customHeight="1">
      <c r="B16" s="5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18"/>
      <c r="AE16" s="52"/>
      <c r="AF16" s="203"/>
      <c r="AG16" s="204"/>
      <c r="AI16" s="40"/>
    </row>
    <row r="17" spans="2:35" ht="10.5" customHeight="1">
      <c r="B17" s="56"/>
      <c r="C17" s="260" t="s">
        <v>20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118"/>
      <c r="AE17" s="52">
        <f>SUM(AE18:AE19)</f>
        <v>1291000</v>
      </c>
      <c r="AF17" s="133">
        <f>ROUND(AE17/AE$9*100,1)</f>
        <v>0.6</v>
      </c>
      <c r="AG17" s="202">
        <f>SUM(AE17/AI17-1)*100</f>
        <v>-0.9209516500383708</v>
      </c>
      <c r="AI17" s="180">
        <v>1303000</v>
      </c>
    </row>
    <row r="18" spans="2:35" ht="10.5" customHeight="1">
      <c r="B18" s="56"/>
      <c r="C18" s="106"/>
      <c r="D18" s="260" t="s">
        <v>21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118"/>
      <c r="AE18" s="52">
        <v>962000</v>
      </c>
      <c r="AF18" s="133">
        <f>ROUND(AE18/AE$9*100,1)</f>
        <v>0.4</v>
      </c>
      <c r="AG18" s="202">
        <f>SUM(AE18/AI18-1)*100</f>
        <v>-0.41407867494823725</v>
      </c>
      <c r="AI18" s="40">
        <v>966000</v>
      </c>
    </row>
    <row r="19" spans="2:35" ht="10.5" customHeight="1">
      <c r="B19" s="56"/>
      <c r="C19" s="106"/>
      <c r="D19" s="260" t="s">
        <v>22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118"/>
      <c r="AE19" s="52">
        <v>329000</v>
      </c>
      <c r="AF19" s="133">
        <f>ROUND(AE19/AE$9*100,1)</f>
        <v>0.2</v>
      </c>
      <c r="AG19" s="202">
        <f>SUM(AE19/AI19-1)*100</f>
        <v>-2.3738872403560873</v>
      </c>
      <c r="AI19" s="40">
        <v>337000</v>
      </c>
    </row>
    <row r="20" spans="2:35" ht="7.5" customHeight="1">
      <c r="B20" s="5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18"/>
      <c r="AE20" s="52"/>
      <c r="AF20" s="133"/>
      <c r="AG20" s="202"/>
      <c r="AI20" s="40"/>
    </row>
    <row r="21" spans="2:35" ht="10.5" customHeight="1">
      <c r="B21" s="56"/>
      <c r="C21" s="260" t="s">
        <v>23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118"/>
      <c r="AE21" s="52">
        <f>SUM(AE22)</f>
        <v>1024000</v>
      </c>
      <c r="AF21" s="133">
        <f>ROUND(AE21/AE$9*100,1)</f>
        <v>0.5</v>
      </c>
      <c r="AG21" s="202">
        <f>SUM(AE21/AI21-1)*100</f>
        <v>-32.808398950131235</v>
      </c>
      <c r="AI21" s="180">
        <v>1524000</v>
      </c>
    </row>
    <row r="22" spans="2:35" ht="10.5" customHeight="1">
      <c r="B22" s="56"/>
      <c r="C22" s="106"/>
      <c r="D22" s="260" t="s">
        <v>23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118"/>
      <c r="AE22" s="52">
        <v>1024000</v>
      </c>
      <c r="AF22" s="133">
        <f>ROUND(AE22/AE$9*100,1)</f>
        <v>0.5</v>
      </c>
      <c r="AG22" s="202">
        <f>SUM(AE22/AI22-1)*100</f>
        <v>-32.808398950131235</v>
      </c>
      <c r="AI22" s="40">
        <v>1524000</v>
      </c>
    </row>
    <row r="23" spans="2:35" ht="7.5" customHeight="1">
      <c r="B23" s="5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18"/>
      <c r="AE23" s="52"/>
      <c r="AF23" s="133"/>
      <c r="AG23" s="202"/>
      <c r="AI23" s="40"/>
    </row>
    <row r="24" spans="2:35" ht="10.5" customHeight="1">
      <c r="B24" s="56"/>
      <c r="C24" s="260" t="s">
        <v>239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118"/>
      <c r="AE24" s="52">
        <f>SUM(AE25)</f>
        <v>433000</v>
      </c>
      <c r="AF24" s="133">
        <f>ROUND(AE24/AE$9*100,1)</f>
        <v>0.2</v>
      </c>
      <c r="AG24" s="202">
        <f>SUM(AE24/AI24-1)*100</f>
        <v>-46.80589680589681</v>
      </c>
      <c r="AI24" s="180">
        <v>814000</v>
      </c>
    </row>
    <row r="25" spans="2:35" ht="10.5" customHeight="1">
      <c r="B25" s="56"/>
      <c r="C25" s="106"/>
      <c r="D25" s="260" t="s">
        <v>239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118"/>
      <c r="AE25" s="52">
        <v>433000</v>
      </c>
      <c r="AF25" s="133">
        <f>ROUND(AE25/AE$9*100,1)</f>
        <v>0.2</v>
      </c>
      <c r="AG25" s="202">
        <f>SUM(AE25/AI25-1)*100</f>
        <v>-46.80589680589681</v>
      </c>
      <c r="AI25" s="40">
        <v>814000</v>
      </c>
    </row>
    <row r="26" spans="2:35" ht="7.5" customHeight="1">
      <c r="B26" s="5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18"/>
      <c r="AE26" s="52"/>
      <c r="AF26" s="133"/>
      <c r="AG26" s="202"/>
      <c r="AI26" s="40"/>
    </row>
    <row r="27" spans="2:35" ht="10.5" customHeight="1">
      <c r="B27" s="56"/>
      <c r="C27" s="260" t="s">
        <v>240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118"/>
      <c r="AE27" s="52">
        <f>SUM(AE28)</f>
        <v>460000</v>
      </c>
      <c r="AF27" s="133">
        <f>ROUND(AE27/AE$9*100,1)</f>
        <v>0.2</v>
      </c>
      <c r="AG27" s="202">
        <f>SUM(AE27/AI27-1)*100</f>
        <v>-18.29484902309059</v>
      </c>
      <c r="AI27" s="180">
        <v>563000</v>
      </c>
    </row>
    <row r="28" spans="2:35" ht="10.5" customHeight="1">
      <c r="B28" s="56"/>
      <c r="C28" s="106"/>
      <c r="D28" s="260" t="s">
        <v>240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118"/>
      <c r="AE28" s="52">
        <v>460000</v>
      </c>
      <c r="AF28" s="133">
        <f>ROUND(AE28/AE$9*100,1)</f>
        <v>0.2</v>
      </c>
      <c r="AG28" s="202">
        <f>SUM(AE28/AI28-1)*100</f>
        <v>-18.29484902309059</v>
      </c>
      <c r="AI28" s="40">
        <v>563000</v>
      </c>
    </row>
    <row r="29" spans="2:35" ht="7.5" customHeight="1">
      <c r="B29" s="5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18"/>
      <c r="AE29" s="52"/>
      <c r="AF29" s="133"/>
      <c r="AG29" s="202"/>
      <c r="AI29" s="40"/>
    </row>
    <row r="30" spans="2:35" ht="10.5" customHeight="1">
      <c r="B30" s="56"/>
      <c r="C30" s="260" t="s">
        <v>24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118"/>
      <c r="AE30" s="52">
        <f>SUM(AE31)</f>
        <v>6382000</v>
      </c>
      <c r="AF30" s="133">
        <f>ROUND(AE30/AE$9*100,1)</f>
        <v>3</v>
      </c>
      <c r="AG30" s="202">
        <f>SUM(AE30/AI30-1)*100</f>
        <v>-9.922371206774871</v>
      </c>
      <c r="AI30" s="180">
        <v>7085000</v>
      </c>
    </row>
    <row r="31" spans="2:35" ht="10.5" customHeight="1">
      <c r="B31" s="56"/>
      <c r="C31" s="106"/>
      <c r="D31" s="260" t="s">
        <v>24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118"/>
      <c r="AE31" s="52">
        <v>6382000</v>
      </c>
      <c r="AF31" s="133">
        <f>ROUND(AE31/AE$9*100,1)</f>
        <v>3</v>
      </c>
      <c r="AG31" s="202">
        <f>SUM(AE31/AI31-1)*100</f>
        <v>-9.922371206774871</v>
      </c>
      <c r="AI31" s="40">
        <v>7085000</v>
      </c>
    </row>
    <row r="32" spans="2:35" ht="7.5" customHeight="1">
      <c r="B32" s="5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18"/>
      <c r="AE32" s="52"/>
      <c r="AF32" s="133"/>
      <c r="AG32" s="202"/>
      <c r="AI32" s="40"/>
    </row>
    <row r="33" spans="2:35" ht="10.5" customHeight="1">
      <c r="B33" s="56"/>
      <c r="C33" s="260" t="s">
        <v>25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118"/>
      <c r="AE33" s="52">
        <f>SUM(AE34)</f>
        <v>1220000</v>
      </c>
      <c r="AF33" s="133">
        <f>ROUND(AE33/AE$9*100,1)</f>
        <v>0.6</v>
      </c>
      <c r="AG33" s="202">
        <f>SUM(AE33/AI33-1)*100</f>
        <v>-2.400000000000002</v>
      </c>
      <c r="AI33" s="180">
        <v>1250000</v>
      </c>
    </row>
    <row r="34" spans="2:35" ht="10.5" customHeight="1">
      <c r="B34" s="56"/>
      <c r="C34" s="106"/>
      <c r="D34" s="260" t="s">
        <v>25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118"/>
      <c r="AE34" s="52">
        <v>1220000</v>
      </c>
      <c r="AF34" s="133">
        <f>ROUND(AE34/AE$9*100,1)</f>
        <v>0.6</v>
      </c>
      <c r="AG34" s="202">
        <f>SUM(AE34/AI34-1)*100</f>
        <v>-2.400000000000002</v>
      </c>
      <c r="AI34" s="40">
        <v>1250000</v>
      </c>
    </row>
    <row r="35" spans="2:35" ht="7.5" customHeight="1">
      <c r="B35" s="5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18"/>
      <c r="AE35" s="52"/>
      <c r="AF35" s="133"/>
      <c r="AG35" s="202"/>
      <c r="AI35" s="40"/>
    </row>
    <row r="36" spans="2:35" ht="10.5" customHeight="1">
      <c r="B36" s="56"/>
      <c r="C36" s="260" t="s">
        <v>26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118"/>
      <c r="AE36" s="52">
        <f>SUM(AE37:AE38)</f>
        <v>1128000</v>
      </c>
      <c r="AF36" s="133">
        <f>ROUND(AE36/AE$9*100,1)</f>
        <v>0.5</v>
      </c>
      <c r="AG36" s="202">
        <f>SUM(AE36/AI36-1)*100</f>
        <v>0</v>
      </c>
      <c r="AI36" s="180">
        <v>1128000</v>
      </c>
    </row>
    <row r="37" spans="2:35" ht="10.5" customHeight="1">
      <c r="B37" s="56"/>
      <c r="C37" s="106"/>
      <c r="D37" s="260" t="s">
        <v>26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118"/>
      <c r="AE37" s="52">
        <v>602000</v>
      </c>
      <c r="AF37" s="133">
        <f>ROUND(AE37/AE$9*100,1)</f>
        <v>0.3</v>
      </c>
      <c r="AG37" s="202">
        <f>SUM(AE37/AI37-1)*100</f>
        <v>0</v>
      </c>
      <c r="AI37" s="181">
        <v>602000</v>
      </c>
    </row>
    <row r="38" spans="2:35" ht="10.5" customHeight="1">
      <c r="B38" s="56"/>
      <c r="C38" s="106"/>
      <c r="D38" s="260" t="s">
        <v>287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118"/>
      <c r="AE38" s="52">
        <v>526000</v>
      </c>
      <c r="AF38" s="133">
        <f>ROUND(AE38/AE$9*100,1)</f>
        <v>0.2</v>
      </c>
      <c r="AG38" s="202">
        <f>SUM(AE38/AI38-1)*100</f>
        <v>0</v>
      </c>
      <c r="AI38" s="40">
        <v>526000</v>
      </c>
    </row>
    <row r="39" spans="2:35" ht="7.5" customHeight="1">
      <c r="B39" s="5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52"/>
      <c r="AF39" s="133"/>
      <c r="AG39" s="202"/>
      <c r="AI39" s="40"/>
    </row>
    <row r="40" spans="2:35" ht="10.5" customHeight="1">
      <c r="B40" s="56"/>
      <c r="C40" s="260" t="s">
        <v>27</v>
      </c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118"/>
      <c r="AE40" s="52">
        <f>SUM(AE41)</f>
        <v>72130952</v>
      </c>
      <c r="AF40" s="133">
        <f>ROUND(AE40/AE$9*100,1)</f>
        <v>33.7</v>
      </c>
      <c r="AG40" s="202">
        <f>SUM(AE40/AI40-1)*100</f>
        <v>-6.12924108555799</v>
      </c>
      <c r="AI40" s="180">
        <v>76840704</v>
      </c>
    </row>
    <row r="41" spans="2:35" ht="10.5" customHeight="1">
      <c r="B41" s="56"/>
      <c r="C41" s="106"/>
      <c r="D41" s="260" t="s">
        <v>28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118"/>
      <c r="AE41" s="52">
        <v>72130952</v>
      </c>
      <c r="AF41" s="133">
        <f>ROUND(AE41/AE$9*100,1)</f>
        <v>33.7</v>
      </c>
      <c r="AG41" s="202">
        <f>SUM(AE41/AI41-1)*100</f>
        <v>-6.12924108555799</v>
      </c>
      <c r="AI41" s="40">
        <v>76840704</v>
      </c>
    </row>
    <row r="42" spans="2:35" ht="7.5" customHeight="1">
      <c r="B42" s="5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18"/>
      <c r="AE42" s="52"/>
      <c r="AF42" s="133"/>
      <c r="AG42" s="202"/>
      <c r="AI42" s="40"/>
    </row>
    <row r="43" spans="2:35" ht="10.5" customHeight="1">
      <c r="B43" s="56"/>
      <c r="C43" s="260" t="s">
        <v>29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118"/>
      <c r="AE43" s="52">
        <f>SUM(AE44)</f>
        <v>116000</v>
      </c>
      <c r="AF43" s="133">
        <f>ROUND(AE43/AE$9*100,1)</f>
        <v>0.1</v>
      </c>
      <c r="AG43" s="202">
        <f>SUM(AE43/AI43-1)*100</f>
        <v>0</v>
      </c>
      <c r="AI43" s="180">
        <v>116000</v>
      </c>
    </row>
    <row r="44" spans="2:35" ht="10.5" customHeight="1">
      <c r="B44" s="56"/>
      <c r="C44" s="106"/>
      <c r="D44" s="260" t="s">
        <v>29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118"/>
      <c r="AE44" s="52">
        <v>116000</v>
      </c>
      <c r="AF44" s="133">
        <f>ROUND(AE44/AE$9*100,1)</f>
        <v>0.1</v>
      </c>
      <c r="AG44" s="202">
        <f>SUM(AE44/AI44-1)*100</f>
        <v>0</v>
      </c>
      <c r="AI44" s="40">
        <v>116000</v>
      </c>
    </row>
    <row r="45" spans="2:35" ht="7.5" customHeight="1">
      <c r="B45" s="5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18"/>
      <c r="AE45" s="52"/>
      <c r="AF45" s="133"/>
      <c r="AG45" s="202"/>
      <c r="AI45" s="40"/>
    </row>
    <row r="46" spans="2:35" ht="10.5" customHeight="1">
      <c r="B46" s="56"/>
      <c r="C46" s="260" t="s">
        <v>30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118"/>
      <c r="AE46" s="52">
        <f>SUM(AE47)</f>
        <v>1720378</v>
      </c>
      <c r="AF46" s="133">
        <f>ROUND(AE46/AE$9*100,1)</f>
        <v>0.8</v>
      </c>
      <c r="AG46" s="202">
        <f>SUM(AE46/AI46-1)*100</f>
        <v>1.1041437714137903</v>
      </c>
      <c r="AI46" s="180">
        <v>1701590</v>
      </c>
    </row>
    <row r="47" spans="2:35" ht="10.5" customHeight="1">
      <c r="B47" s="56"/>
      <c r="C47" s="106"/>
      <c r="D47" s="260" t="s">
        <v>31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118"/>
      <c r="AE47" s="52">
        <v>1720378</v>
      </c>
      <c r="AF47" s="133">
        <f>ROUND(AE47/AE$9*100,1)</f>
        <v>0.8</v>
      </c>
      <c r="AG47" s="202">
        <f>SUM(AE47/AI47-1)*100</f>
        <v>1.1041437714137903</v>
      </c>
      <c r="AI47" s="40">
        <v>1701590</v>
      </c>
    </row>
    <row r="48" spans="2:35" ht="7.5" customHeight="1">
      <c r="B48" s="5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18"/>
      <c r="AE48" s="52"/>
      <c r="AF48" s="133"/>
      <c r="AG48" s="202"/>
      <c r="AI48" s="40"/>
    </row>
    <row r="49" spans="2:35" ht="10.5" customHeight="1">
      <c r="B49" s="56"/>
      <c r="C49" s="260" t="s">
        <v>32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118"/>
      <c r="AE49" s="52">
        <f>SUM(AE50:AE51)</f>
        <v>3669908</v>
      </c>
      <c r="AF49" s="133">
        <f>ROUND(AE49/AE$9*100,1)</f>
        <v>1.7</v>
      </c>
      <c r="AG49" s="202">
        <f>SUM(AE49/AI49-1)*100</f>
        <v>-0.6453611049595742</v>
      </c>
      <c r="AI49" s="180">
        <v>3693746</v>
      </c>
    </row>
    <row r="50" spans="2:35" ht="10.5" customHeight="1">
      <c r="B50" s="56"/>
      <c r="C50" s="106"/>
      <c r="D50" s="260" t="s">
        <v>33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118"/>
      <c r="AE50" s="52">
        <v>2695608</v>
      </c>
      <c r="AF50" s="133">
        <f>ROUND(AE50/AE$9*100,1)</f>
        <v>1.3</v>
      </c>
      <c r="AG50" s="202">
        <f>SUM(AE50/AI50-1)*100</f>
        <v>0.6849890690849625</v>
      </c>
      <c r="AI50" s="40">
        <v>2677269</v>
      </c>
    </row>
    <row r="51" spans="2:35" ht="10.5" customHeight="1">
      <c r="B51" s="56"/>
      <c r="C51" s="106"/>
      <c r="D51" s="260" t="s">
        <v>34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118"/>
      <c r="AE51" s="52">
        <v>974300</v>
      </c>
      <c r="AF51" s="133">
        <f>ROUND(AE51/AE$9*100,1)</f>
        <v>0.5</v>
      </c>
      <c r="AG51" s="202">
        <f>SUM(AE51/AI51-1)*100</f>
        <v>-4.149331465443884</v>
      </c>
      <c r="AI51" s="40">
        <v>1016477</v>
      </c>
    </row>
    <row r="52" spans="2:35" ht="7.5" customHeight="1">
      <c r="B52" s="5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18"/>
      <c r="AE52" s="52"/>
      <c r="AF52" s="133"/>
      <c r="AG52" s="202"/>
      <c r="AI52" s="40"/>
    </row>
    <row r="53" spans="2:35" ht="10.5" customHeight="1">
      <c r="B53" s="56"/>
      <c r="C53" s="260" t="s">
        <v>35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118"/>
      <c r="AE53" s="52">
        <f>SUM(AE54:AE56)</f>
        <v>28106392</v>
      </c>
      <c r="AF53" s="133">
        <f>ROUND(AE53/AE$9*100,1)</f>
        <v>13.1</v>
      </c>
      <c r="AG53" s="202">
        <f>SUM(AE53/AI53-1)*100</f>
        <v>0.12339806934742459</v>
      </c>
      <c r="AI53" s="180">
        <v>28071752</v>
      </c>
    </row>
    <row r="54" spans="2:35" ht="10.5" customHeight="1">
      <c r="B54" s="56"/>
      <c r="C54" s="106"/>
      <c r="D54" s="260" t="s">
        <v>36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118"/>
      <c r="AE54" s="52">
        <v>22777365</v>
      </c>
      <c r="AF54" s="133">
        <f>ROUND(AE54/AE$9*100,1)</f>
        <v>10.6</v>
      </c>
      <c r="AG54" s="202">
        <f>SUM(AE54/AI54-1)*100</f>
        <v>-0.6573944025785261</v>
      </c>
      <c r="AI54" s="40">
        <v>22928093</v>
      </c>
    </row>
    <row r="55" spans="2:35" ht="10.5" customHeight="1">
      <c r="B55" s="56"/>
      <c r="C55" s="106"/>
      <c r="D55" s="260" t="s">
        <v>37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118"/>
      <c r="AE55" s="52">
        <v>5261555</v>
      </c>
      <c r="AF55" s="133">
        <f>ROUND(AE55/AE$9*100,1)</f>
        <v>2.5</v>
      </c>
      <c r="AG55" s="202">
        <f>SUM(AE55/AI55-1)*100</f>
        <v>2.919527414275369</v>
      </c>
      <c r="AI55" s="40">
        <v>5112300</v>
      </c>
    </row>
    <row r="56" spans="2:35" ht="10.5" customHeight="1">
      <c r="B56" s="56"/>
      <c r="C56" s="106"/>
      <c r="D56" s="260" t="s">
        <v>38</v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118"/>
      <c r="AE56" s="52">
        <v>67472</v>
      </c>
      <c r="AF56" s="133">
        <f>ROUND(AE56/AE$9*100,1)</f>
        <v>0</v>
      </c>
      <c r="AG56" s="202">
        <f>SUM(AE56/AI56-1)*100</f>
        <v>115.15992219139642</v>
      </c>
      <c r="AI56" s="40">
        <v>31359</v>
      </c>
    </row>
    <row r="57" spans="2:35" ht="7.5" customHeight="1">
      <c r="B57" s="5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52"/>
      <c r="AF57" s="133"/>
      <c r="AG57" s="202"/>
      <c r="AI57" s="40"/>
    </row>
    <row r="58" spans="2:35" ht="10.5" customHeight="1">
      <c r="B58" s="56"/>
      <c r="C58" s="260" t="s">
        <v>39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118"/>
      <c r="AE58" s="52">
        <f>SUM(AE59:AE61)</f>
        <v>10085599</v>
      </c>
      <c r="AF58" s="133">
        <f>ROUND(AE58/AE$9*100,1)</f>
        <v>4.7</v>
      </c>
      <c r="AG58" s="202">
        <f>SUM(AE58/AI58-1)*100</f>
        <v>4.790702743836395</v>
      </c>
      <c r="AI58" s="180">
        <v>9624517</v>
      </c>
    </row>
    <row r="59" spans="2:35" ht="10.5" customHeight="1">
      <c r="B59" s="56"/>
      <c r="C59" s="106"/>
      <c r="D59" s="260" t="s">
        <v>40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118"/>
      <c r="AE59" s="52">
        <v>4233271</v>
      </c>
      <c r="AF59" s="133">
        <f>ROUND(AE59/AE$9*100,1)</f>
        <v>2</v>
      </c>
      <c r="AG59" s="202">
        <f>SUM(AE59/AI59-1)*100</f>
        <v>-0.45737765130191566</v>
      </c>
      <c r="AI59" s="40">
        <v>4252722</v>
      </c>
    </row>
    <row r="60" spans="2:35" ht="10.5" customHeight="1">
      <c r="B60" s="56"/>
      <c r="C60" s="106"/>
      <c r="D60" s="260" t="s">
        <v>41</v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118"/>
      <c r="AE60" s="52">
        <v>3671927</v>
      </c>
      <c r="AF60" s="133">
        <f>ROUND(AE60/AE$9*100,1)</f>
        <v>1.7</v>
      </c>
      <c r="AG60" s="202">
        <f>SUM(AE60/AI60-1)*100</f>
        <v>26.42852961936406</v>
      </c>
      <c r="AI60" s="40">
        <v>2904350</v>
      </c>
    </row>
    <row r="61" spans="2:35" ht="10.5" customHeight="1">
      <c r="B61" s="56"/>
      <c r="C61" s="106"/>
      <c r="D61" s="260" t="s">
        <v>42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118"/>
      <c r="AE61" s="52">
        <v>2180401</v>
      </c>
      <c r="AF61" s="133">
        <f>ROUND(AE61/AE$9*100,1)</f>
        <v>1</v>
      </c>
      <c r="AG61" s="202">
        <f>SUM(AE61/AI61-1)*100</f>
        <v>-11.633248157507058</v>
      </c>
      <c r="AI61" s="40">
        <v>2467445</v>
      </c>
    </row>
    <row r="62" spans="2:35" ht="7.5" customHeight="1">
      <c r="B62" s="5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18"/>
      <c r="AE62" s="52"/>
      <c r="AF62" s="133"/>
      <c r="AG62" s="202"/>
      <c r="AI62" s="40"/>
    </row>
    <row r="63" spans="2:35" ht="10.5" customHeight="1">
      <c r="B63" s="56"/>
      <c r="C63" s="260" t="s">
        <v>43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118"/>
      <c r="AE63" s="52">
        <f>SUM(AE64:AE65)</f>
        <v>600659</v>
      </c>
      <c r="AF63" s="133">
        <f>ROUND(AE63/AE$9*100,1)</f>
        <v>0.3</v>
      </c>
      <c r="AG63" s="202">
        <f>SUM(AE63/AI63-1)*100</f>
        <v>-5.306926135306678</v>
      </c>
      <c r="AI63" s="180">
        <v>634322</v>
      </c>
    </row>
    <row r="64" spans="2:35" ht="10.5" customHeight="1">
      <c r="B64" s="56"/>
      <c r="C64" s="106"/>
      <c r="D64" s="260" t="s">
        <v>44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118"/>
      <c r="AE64" s="52">
        <v>422402</v>
      </c>
      <c r="AF64" s="133">
        <f>ROUND(AE64/AE$9*100,1)</f>
        <v>0.2</v>
      </c>
      <c r="AG64" s="202">
        <f>SUM(AE64/AI64-1)*100</f>
        <v>30.70137167717162</v>
      </c>
      <c r="AI64" s="40">
        <v>323181</v>
      </c>
    </row>
    <row r="65" spans="2:35" ht="10.5" customHeight="1">
      <c r="B65" s="56"/>
      <c r="C65" s="106"/>
      <c r="D65" s="260" t="s">
        <v>45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118"/>
      <c r="AE65" s="52">
        <v>178257</v>
      </c>
      <c r="AF65" s="133">
        <f>ROUND(AE65/AE$9*100,1)</f>
        <v>0.1</v>
      </c>
      <c r="AG65" s="202">
        <f>SUM(AE65/AI65-1)*100</f>
        <v>-42.708611208423186</v>
      </c>
      <c r="AI65" s="40">
        <v>311141</v>
      </c>
    </row>
    <row r="66" spans="2:35" ht="7.5" customHeight="1">
      <c r="B66" s="5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18"/>
      <c r="AE66" s="52"/>
      <c r="AF66" s="133"/>
      <c r="AG66" s="202"/>
      <c r="AI66" s="40"/>
    </row>
    <row r="67" spans="2:35" ht="10.5" customHeight="1">
      <c r="B67" s="56"/>
      <c r="C67" s="260" t="s">
        <v>46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118"/>
      <c r="AE67" s="52">
        <f>SUM(AE68)</f>
        <v>36002</v>
      </c>
      <c r="AF67" s="133">
        <f>ROUND(AE67/AE$9*100,1)</f>
        <v>0</v>
      </c>
      <c r="AG67" s="202">
        <f>SUM(AE67/AI67-1)*100</f>
        <v>0</v>
      </c>
      <c r="AI67" s="180">
        <v>36002</v>
      </c>
    </row>
    <row r="68" spans="2:35" ht="10.5" customHeight="1">
      <c r="B68" s="56"/>
      <c r="C68" s="106"/>
      <c r="D68" s="260" t="s">
        <v>46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118"/>
      <c r="AE68" s="52">
        <v>36002</v>
      </c>
      <c r="AF68" s="133">
        <f>ROUND(AE68/AE$9*100,1)</f>
        <v>0</v>
      </c>
      <c r="AG68" s="202">
        <f>SUM(AE68/AI68-1)*100</f>
        <v>0</v>
      </c>
      <c r="AI68" s="40">
        <v>36002</v>
      </c>
    </row>
    <row r="69" spans="2:35" ht="7.5" customHeight="1">
      <c r="B69" s="5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18"/>
      <c r="AE69" s="52"/>
      <c r="AF69" s="133"/>
      <c r="AG69" s="202"/>
      <c r="AI69" s="40"/>
    </row>
    <row r="70" spans="2:35" ht="10.5" customHeight="1">
      <c r="B70" s="56"/>
      <c r="C70" s="260" t="s">
        <v>47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118"/>
      <c r="AE70" s="52">
        <f>SUM(AE71:AE72)</f>
        <v>17282258</v>
      </c>
      <c r="AF70" s="133">
        <f>ROUND(AE70/AE$9*100,1)</f>
        <v>8.1</v>
      </c>
      <c r="AG70" s="202">
        <f>SUM(AE70/AI70-1)*100</f>
        <v>245.86983704614516</v>
      </c>
      <c r="AI70" s="180">
        <v>4996752</v>
      </c>
    </row>
    <row r="71" spans="2:35" ht="10.5" customHeight="1">
      <c r="B71" s="56"/>
      <c r="C71" s="106"/>
      <c r="D71" s="260" t="s">
        <v>48</v>
      </c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118"/>
      <c r="AE71" s="52">
        <v>77230</v>
      </c>
      <c r="AF71" s="133">
        <f>ROUND(AE71/AE$9*100,1)</f>
        <v>0</v>
      </c>
      <c r="AG71" s="202">
        <f>SUM(AE71/AI71-1)*100</f>
        <v>2.2886810945405456</v>
      </c>
      <c r="AI71" s="40">
        <v>75502</v>
      </c>
    </row>
    <row r="72" spans="2:35" ht="10.5" customHeight="1">
      <c r="B72" s="56"/>
      <c r="C72" s="106"/>
      <c r="D72" s="260" t="s">
        <v>49</v>
      </c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118"/>
      <c r="AE72" s="52">
        <v>17205028</v>
      </c>
      <c r="AF72" s="133">
        <f>ROUND(AE72/AE$9*100,1)</f>
        <v>8</v>
      </c>
      <c r="AG72" s="202">
        <f>SUM(AE72/AI72-1)*100</f>
        <v>249.60686817373636</v>
      </c>
      <c r="AI72" s="40">
        <v>4921250</v>
      </c>
    </row>
    <row r="73" spans="2:35" ht="7.5" customHeight="1">
      <c r="B73" s="5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18"/>
      <c r="AE73" s="52"/>
      <c r="AF73" s="133"/>
      <c r="AG73" s="202"/>
      <c r="AI73" s="40"/>
    </row>
    <row r="74" spans="2:35" ht="10.5" customHeight="1">
      <c r="B74" s="56"/>
      <c r="C74" s="260" t="s">
        <v>50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118"/>
      <c r="AE74" s="52">
        <f>SUM(AE75)</f>
        <v>2000000</v>
      </c>
      <c r="AF74" s="133">
        <f>ROUND(AE74/AE$9*100,1)</f>
        <v>0.9</v>
      </c>
      <c r="AG74" s="202">
        <f>SUM(AE74/AI74-1)*100</f>
        <v>0</v>
      </c>
      <c r="AI74" s="180">
        <v>2000000</v>
      </c>
    </row>
    <row r="75" spans="2:35" ht="10.5" customHeight="1">
      <c r="B75" s="56"/>
      <c r="C75" s="106"/>
      <c r="D75" s="260" t="s">
        <v>50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118"/>
      <c r="AE75" s="52">
        <v>2000000</v>
      </c>
      <c r="AF75" s="133">
        <f>ROUND(AE75/AE$9*100,1)</f>
        <v>0.9</v>
      </c>
      <c r="AG75" s="202">
        <f>SUM(AE75/AI75-1)*100</f>
        <v>0</v>
      </c>
      <c r="AI75" s="40">
        <v>2000000</v>
      </c>
    </row>
    <row r="76" spans="2:35" ht="7.5" customHeight="1">
      <c r="B76" s="5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18"/>
      <c r="AE76" s="52"/>
      <c r="AF76" s="133"/>
      <c r="AG76" s="202"/>
      <c r="AI76" s="40"/>
    </row>
    <row r="77" spans="2:35" ht="10.5" customHeight="1">
      <c r="B77" s="56"/>
      <c r="C77" s="260" t="s">
        <v>51</v>
      </c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118"/>
      <c r="AE77" s="52">
        <f>SUM(AE78:AE82)</f>
        <v>3592505</v>
      </c>
      <c r="AF77" s="133">
        <f aca="true" t="shared" si="0" ref="AF77:AF82">ROUND(AE77/AE$9*100,1)</f>
        <v>1.7</v>
      </c>
      <c r="AG77" s="202">
        <f aca="true" t="shared" si="1" ref="AG77:AG82">SUM(AE77/AI77-1)*100</f>
        <v>23.888710331528152</v>
      </c>
      <c r="AI77" s="180">
        <v>2899784</v>
      </c>
    </row>
    <row r="78" spans="2:35" ht="10.5" customHeight="1">
      <c r="B78" s="56"/>
      <c r="C78" s="106"/>
      <c r="D78" s="260" t="s">
        <v>52</v>
      </c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118"/>
      <c r="AE78" s="52">
        <v>130001</v>
      </c>
      <c r="AF78" s="133">
        <f t="shared" si="0"/>
        <v>0.1</v>
      </c>
      <c r="AG78" s="202">
        <f t="shared" si="1"/>
        <v>-18.74988281323242</v>
      </c>
      <c r="AI78" s="40">
        <v>160001</v>
      </c>
    </row>
    <row r="79" spans="2:35" ht="10.5" customHeight="1">
      <c r="B79" s="56"/>
      <c r="C79" s="106"/>
      <c r="D79" s="260" t="s">
        <v>53</v>
      </c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118"/>
      <c r="AE79" s="52">
        <v>11072</v>
      </c>
      <c r="AF79" s="133">
        <f t="shared" si="0"/>
        <v>0</v>
      </c>
      <c r="AG79" s="202">
        <f t="shared" si="1"/>
        <v>-50.86317844938535</v>
      </c>
      <c r="AI79" s="40">
        <v>22533</v>
      </c>
    </row>
    <row r="80" spans="2:35" ht="10.5" customHeight="1">
      <c r="B80" s="56"/>
      <c r="C80" s="106"/>
      <c r="D80" s="260" t="s">
        <v>54</v>
      </c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118"/>
      <c r="AE80" s="52">
        <v>1028863</v>
      </c>
      <c r="AF80" s="133">
        <f t="shared" si="0"/>
        <v>0.5</v>
      </c>
      <c r="AG80" s="202">
        <f t="shared" si="1"/>
        <v>105.70965284622903</v>
      </c>
      <c r="AI80" s="40">
        <v>500153</v>
      </c>
    </row>
    <row r="81" spans="2:35" ht="10.5" customHeight="1">
      <c r="B81" s="56"/>
      <c r="C81" s="106"/>
      <c r="D81" s="260" t="s">
        <v>55</v>
      </c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118"/>
      <c r="AE81" s="52">
        <v>483419</v>
      </c>
      <c r="AF81" s="133">
        <f t="shared" si="0"/>
        <v>0.2</v>
      </c>
      <c r="AG81" s="202">
        <f t="shared" si="1"/>
        <v>0.8802151915375811</v>
      </c>
      <c r="AI81" s="40">
        <v>479201</v>
      </c>
    </row>
    <row r="82" spans="3:35" ht="10.5" customHeight="1">
      <c r="C82" s="106"/>
      <c r="D82" s="260" t="s">
        <v>56</v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118"/>
      <c r="AE82" s="52">
        <v>1939150</v>
      </c>
      <c r="AF82" s="133">
        <f t="shared" si="0"/>
        <v>0.9</v>
      </c>
      <c r="AG82" s="202">
        <f t="shared" si="1"/>
        <v>11.580324714482337</v>
      </c>
      <c r="AI82" s="40">
        <v>1737896</v>
      </c>
    </row>
    <row r="83" spans="3:35" ht="7.5" customHeight="1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18"/>
      <c r="AE83" s="52"/>
      <c r="AF83" s="133"/>
      <c r="AG83" s="202"/>
      <c r="AI83" s="40"/>
    </row>
    <row r="84" spans="3:35" ht="10.5" customHeight="1">
      <c r="C84" s="260" t="s">
        <v>57</v>
      </c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118"/>
      <c r="AE84" s="52">
        <f>SUM(AE85)</f>
        <v>1320000</v>
      </c>
      <c r="AF84" s="133">
        <f>ROUND(AE84/AE$9*100,1)</f>
        <v>0.6</v>
      </c>
      <c r="AG84" s="202">
        <f>SUM(AE84/AI84-1)*100</f>
        <v>-42.48366013071896</v>
      </c>
      <c r="AI84" s="180">
        <v>2295000</v>
      </c>
    </row>
    <row r="85" spans="3:35" ht="10.5" customHeight="1">
      <c r="C85" s="106"/>
      <c r="D85" s="260" t="s">
        <v>57</v>
      </c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118"/>
      <c r="AE85" s="52">
        <v>1320000</v>
      </c>
      <c r="AF85" s="133">
        <f>ROUND(AE85/AE$9*100,1)</f>
        <v>0.6</v>
      </c>
      <c r="AG85" s="202">
        <f>SUM(AE85/AI85-1)*100</f>
        <v>-42.48366013071896</v>
      </c>
      <c r="AI85" s="40">
        <v>2295000</v>
      </c>
    </row>
    <row r="86" spans="1:35" s="7" customFormat="1" ht="6.75" customHeight="1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9"/>
      <c r="AE86" s="60"/>
      <c r="AF86" s="53"/>
      <c r="AG86" s="61"/>
      <c r="AH86" s="58"/>
      <c r="AI86" s="13"/>
    </row>
    <row r="87" spans="2:33" ht="10.5" customHeight="1">
      <c r="B87" s="56"/>
      <c r="C87" s="276" t="s">
        <v>7</v>
      </c>
      <c r="D87" s="276"/>
      <c r="E87" s="54" t="s">
        <v>8</v>
      </c>
      <c r="F87" s="55" t="s">
        <v>110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7"/>
    </row>
    <row r="88" spans="2:33" ht="11.25" customHeight="1">
      <c r="B88" s="260" t="s">
        <v>4</v>
      </c>
      <c r="C88" s="260"/>
      <c r="D88" s="260"/>
      <c r="E88" s="54" t="s">
        <v>280</v>
      </c>
      <c r="F88" s="55" t="s">
        <v>5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</sheetData>
  <sheetProtection/>
  <mergeCells count="62">
    <mergeCell ref="B3:AG3"/>
    <mergeCell ref="C9:AC9"/>
    <mergeCell ref="D65:AC65"/>
    <mergeCell ref="C67:AC67"/>
    <mergeCell ref="B5:AD6"/>
    <mergeCell ref="AE5:AG5"/>
    <mergeCell ref="C30:AC30"/>
    <mergeCell ref="D31:AC31"/>
    <mergeCell ref="C33:AC33"/>
    <mergeCell ref="D34:AC34"/>
    <mergeCell ref="D68:AC68"/>
    <mergeCell ref="C70:AC70"/>
    <mergeCell ref="C11:AC11"/>
    <mergeCell ref="D12:AC12"/>
    <mergeCell ref="D13:AC13"/>
    <mergeCell ref="D14:AC14"/>
    <mergeCell ref="C27:AC27"/>
    <mergeCell ref="D50:AC50"/>
    <mergeCell ref="C49:AC49"/>
    <mergeCell ref="D28:AC28"/>
    <mergeCell ref="C77:AC77"/>
    <mergeCell ref="D82:AC82"/>
    <mergeCell ref="D72:AC72"/>
    <mergeCell ref="C74:AC74"/>
    <mergeCell ref="D75:AC75"/>
    <mergeCell ref="D71:AC71"/>
    <mergeCell ref="D15:AC15"/>
    <mergeCell ref="C17:AC17"/>
    <mergeCell ref="D59:AC59"/>
    <mergeCell ref="D18:AC18"/>
    <mergeCell ref="D19:AC19"/>
    <mergeCell ref="C21:AC21"/>
    <mergeCell ref="D22:AC22"/>
    <mergeCell ref="C24:AC24"/>
    <mergeCell ref="D25:AC25"/>
    <mergeCell ref="C36:AC36"/>
    <mergeCell ref="D37:AC37"/>
    <mergeCell ref="D38:AC38"/>
    <mergeCell ref="C40:AC40"/>
    <mergeCell ref="D41:AC41"/>
    <mergeCell ref="C43:AC43"/>
    <mergeCell ref="D44:AC44"/>
    <mergeCell ref="C46:AC46"/>
    <mergeCell ref="D47:AC47"/>
    <mergeCell ref="D51:AC51"/>
    <mergeCell ref="C53:AC53"/>
    <mergeCell ref="D54:AC54"/>
    <mergeCell ref="D64:AC64"/>
    <mergeCell ref="D55:AC55"/>
    <mergeCell ref="D60:AC60"/>
    <mergeCell ref="D56:AC56"/>
    <mergeCell ref="C58:AC58"/>
    <mergeCell ref="D61:AC61"/>
    <mergeCell ref="C63:AC63"/>
    <mergeCell ref="C87:D87"/>
    <mergeCell ref="B88:D88"/>
    <mergeCell ref="D81:AC81"/>
    <mergeCell ref="D78:AC78"/>
    <mergeCell ref="D79:AC79"/>
    <mergeCell ref="D80:AC80"/>
    <mergeCell ref="C84:AC84"/>
    <mergeCell ref="D85:AC85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51" customWidth="1"/>
    <col min="2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4"/>
      <c r="AH1" s="91" t="s">
        <v>248</v>
      </c>
    </row>
    <row r="2" ht="9" customHeight="1"/>
    <row r="3" spans="1:34" s="1" customFormat="1" ht="15" customHeight="1">
      <c r="A3" s="92"/>
      <c r="B3" s="239" t="s">
        <v>230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135"/>
    </row>
    <row r="4" spans="2:34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</row>
    <row r="5" spans="2:34" ht="18" customHeight="1">
      <c r="B5" s="237" t="s">
        <v>207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 t="s">
        <v>209</v>
      </c>
      <c r="AF5" s="267"/>
      <c r="AG5" s="253"/>
      <c r="AH5" s="84"/>
    </row>
    <row r="6" spans="2:35" ht="18" customHeight="1">
      <c r="B6" s="23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98" t="s">
        <v>11</v>
      </c>
      <c r="AF6" s="98" t="s">
        <v>12</v>
      </c>
      <c r="AG6" s="119" t="s">
        <v>289</v>
      </c>
      <c r="AH6" s="84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H7" s="106"/>
      <c r="AI7" s="41" t="s">
        <v>335</v>
      </c>
    </row>
    <row r="8" spans="2:34" ht="6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118"/>
      <c r="AE8" s="56"/>
      <c r="AF8" s="56"/>
      <c r="AG8" s="56"/>
      <c r="AH8" s="56"/>
    </row>
    <row r="9" spans="1:35" s="17" customFormat="1" ht="11.25" customHeight="1">
      <c r="A9" s="99"/>
      <c r="B9" s="99"/>
      <c r="C9" s="257" t="s">
        <v>15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131"/>
      <c r="AE9" s="197">
        <f>SUM(AE11,AE14,AE20,AE25,AE30,AE35,AE38,AE42,AE45,AE52,AE60,AE63,AE67)</f>
        <v>214338607</v>
      </c>
      <c r="AF9" s="198">
        <v>100</v>
      </c>
      <c r="AG9" s="199">
        <f>SUM(AE9/AI9-1)*100</f>
        <v>1.6378162810604557</v>
      </c>
      <c r="AH9" s="136"/>
      <c r="AI9" s="179">
        <v>210884703</v>
      </c>
    </row>
    <row r="10" spans="1:35" s="7" customFormat="1" ht="12" customHeight="1">
      <c r="A10" s="56"/>
      <c r="B10" s="5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18"/>
      <c r="AE10" s="200"/>
      <c r="AF10" s="132"/>
      <c r="AG10" s="201"/>
      <c r="AH10" s="137"/>
      <c r="AI10" s="39"/>
    </row>
    <row r="11" spans="1:35" s="7" customFormat="1" ht="11.25" customHeight="1">
      <c r="A11" s="56"/>
      <c r="B11" s="56"/>
      <c r="C11" s="260" t="s">
        <v>58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118"/>
      <c r="AE11" s="52">
        <f>SUM(AE12)</f>
        <v>1005943</v>
      </c>
      <c r="AF11" s="133">
        <f>ROUND(AE11/AE$9*100,1)</f>
        <v>0.5</v>
      </c>
      <c r="AG11" s="202">
        <f>SUM(AE11/AI11-1)*100</f>
        <v>0.352550705350807</v>
      </c>
      <c r="AH11" s="58"/>
      <c r="AI11" s="180">
        <v>1002409</v>
      </c>
    </row>
    <row r="12" spans="1:35" s="7" customFormat="1" ht="11.25" customHeight="1">
      <c r="A12" s="56"/>
      <c r="B12" s="56"/>
      <c r="C12" s="106"/>
      <c r="D12" s="260" t="s">
        <v>58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118"/>
      <c r="AE12" s="52">
        <v>1005943</v>
      </c>
      <c r="AF12" s="133">
        <f>ROUND(AE12/AE$9*100,1)</f>
        <v>0.5</v>
      </c>
      <c r="AG12" s="202">
        <f>SUM(AE12/AI12-1)*100</f>
        <v>0.352550705350807</v>
      </c>
      <c r="AH12" s="58"/>
      <c r="AI12" s="40">
        <v>1002409</v>
      </c>
    </row>
    <row r="13" spans="1:35" s="7" customFormat="1" ht="12" customHeight="1">
      <c r="A13" s="56"/>
      <c r="B13" s="5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18"/>
      <c r="AE13" s="52"/>
      <c r="AF13" s="133"/>
      <c r="AG13" s="202"/>
      <c r="AH13" s="58"/>
      <c r="AI13" s="40"/>
    </row>
    <row r="14" spans="1:35" s="7" customFormat="1" ht="11.25" customHeight="1">
      <c r="A14" s="56"/>
      <c r="B14" s="56"/>
      <c r="C14" s="260" t="s">
        <v>59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118"/>
      <c r="AE14" s="52">
        <f>SUM(AE15:AE18)</f>
        <v>17664877</v>
      </c>
      <c r="AF14" s="133">
        <f>ROUND(AE14/AE$9*100,1)</f>
        <v>8.2</v>
      </c>
      <c r="AG14" s="202">
        <f>SUM(AE14/AI14-1)*100</f>
        <v>7.208796365472092</v>
      </c>
      <c r="AH14" s="58"/>
      <c r="AI14" s="180">
        <v>16477078</v>
      </c>
    </row>
    <row r="15" spans="1:35" s="7" customFormat="1" ht="11.25" customHeight="1">
      <c r="A15" s="56"/>
      <c r="B15" s="56"/>
      <c r="C15" s="106"/>
      <c r="D15" s="260" t="s">
        <v>60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118"/>
      <c r="AE15" s="52">
        <v>16879849</v>
      </c>
      <c r="AF15" s="133">
        <f>ROUND(AE15/AE$9*100,1)</f>
        <v>7.9</v>
      </c>
      <c r="AG15" s="202">
        <f>SUM(AE15/AI15-1)*100</f>
        <v>4.576074353758375</v>
      </c>
      <c r="AH15" s="58"/>
      <c r="AI15" s="40">
        <v>16141215</v>
      </c>
    </row>
    <row r="16" spans="1:35" s="7" customFormat="1" ht="11.25" customHeight="1">
      <c r="A16" s="56"/>
      <c r="B16" s="56"/>
      <c r="C16" s="106"/>
      <c r="D16" s="260" t="s">
        <v>61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118"/>
      <c r="AE16" s="52">
        <v>579346</v>
      </c>
      <c r="AF16" s="133">
        <f>ROUND(AE16/AE$9*100,1)</f>
        <v>0.3</v>
      </c>
      <c r="AG16" s="202">
        <f>SUM(AE16/AI16-1)*100</f>
        <v>332.3445347422781</v>
      </c>
      <c r="AH16" s="58"/>
      <c r="AI16" s="40">
        <v>134001</v>
      </c>
    </row>
    <row r="17" spans="1:35" s="7" customFormat="1" ht="11.25" customHeight="1">
      <c r="A17" s="56"/>
      <c r="B17" s="56"/>
      <c r="C17" s="106"/>
      <c r="D17" s="260" t="s">
        <v>62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118"/>
      <c r="AE17" s="52">
        <v>100736</v>
      </c>
      <c r="AF17" s="133">
        <f>ROUND(AE17/AE$9*100,1)</f>
        <v>0</v>
      </c>
      <c r="AG17" s="202">
        <f>SUM(AE17/AI17-1)*100</f>
        <v>9.191814082552895</v>
      </c>
      <c r="AH17" s="58"/>
      <c r="AI17" s="40">
        <v>92256</v>
      </c>
    </row>
    <row r="18" spans="1:35" s="7" customFormat="1" ht="11.25" customHeight="1">
      <c r="A18" s="56"/>
      <c r="B18" s="56"/>
      <c r="C18" s="106"/>
      <c r="D18" s="260" t="s">
        <v>63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118"/>
      <c r="AE18" s="52">
        <v>104946</v>
      </c>
      <c r="AF18" s="133">
        <f>ROUND(AE18/AE$9*100,1)</f>
        <v>0</v>
      </c>
      <c r="AG18" s="202">
        <f>SUM(AE18/AI18-1)*100</f>
        <v>-4.251592066127763</v>
      </c>
      <c r="AH18" s="58"/>
      <c r="AI18" s="40">
        <v>109606</v>
      </c>
    </row>
    <row r="19" spans="1:35" s="7" customFormat="1" ht="12" customHeight="1">
      <c r="A19" s="56"/>
      <c r="B19" s="5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18"/>
      <c r="AE19" s="52"/>
      <c r="AF19" s="133"/>
      <c r="AG19" s="202"/>
      <c r="AH19" s="58"/>
      <c r="AI19" s="40"/>
    </row>
    <row r="20" spans="1:35" s="7" customFormat="1" ht="11.25" customHeight="1">
      <c r="A20" s="56"/>
      <c r="B20" s="56"/>
      <c r="C20" s="260" t="s">
        <v>64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118"/>
      <c r="AE20" s="52">
        <f>SUM(AE21:AE23)</f>
        <v>13337829</v>
      </c>
      <c r="AF20" s="133">
        <f>ROUND(AE20/AE$9*100,1)</f>
        <v>6.2</v>
      </c>
      <c r="AG20" s="202">
        <f>SUM(AE20/AI20-1)*100</f>
        <v>-13.488938921551663</v>
      </c>
      <c r="AH20" s="58"/>
      <c r="AI20" s="180">
        <v>15417484</v>
      </c>
    </row>
    <row r="21" spans="1:35" s="7" customFormat="1" ht="11.25" customHeight="1">
      <c r="A21" s="56"/>
      <c r="B21" s="56"/>
      <c r="C21" s="106"/>
      <c r="D21" s="260" t="s">
        <v>64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118"/>
      <c r="AE21" s="52">
        <v>11620206</v>
      </c>
      <c r="AF21" s="133">
        <f>ROUND(AE21/AE$9*100,1)</f>
        <v>5.4</v>
      </c>
      <c r="AG21" s="202">
        <f>SUM(AE21/AI21-1)*100</f>
        <v>-8.769562674003073</v>
      </c>
      <c r="AH21" s="58"/>
      <c r="AI21" s="40">
        <v>12737203</v>
      </c>
    </row>
    <row r="22" spans="1:35" s="7" customFormat="1" ht="11.25" customHeight="1">
      <c r="A22" s="56"/>
      <c r="B22" s="56"/>
      <c r="C22" s="106"/>
      <c r="D22" s="260" t="s">
        <v>65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118"/>
      <c r="AE22" s="52">
        <v>1545778</v>
      </c>
      <c r="AF22" s="133">
        <f>ROUND(AE22/AE$9*100,1)</f>
        <v>0.7</v>
      </c>
      <c r="AG22" s="202">
        <f>SUM(AE22/AI22-1)*100</f>
        <v>-38.12388368821807</v>
      </c>
      <c r="AH22" s="58"/>
      <c r="AI22" s="40">
        <v>2498182</v>
      </c>
    </row>
    <row r="23" spans="1:35" s="7" customFormat="1" ht="11.25" customHeight="1">
      <c r="A23" s="56"/>
      <c r="B23" s="56"/>
      <c r="C23" s="106"/>
      <c r="D23" s="260" t="s">
        <v>66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118"/>
      <c r="AE23" s="52">
        <v>171845</v>
      </c>
      <c r="AF23" s="133">
        <f>ROUND(AE23/AE$9*100,1)</f>
        <v>0.1</v>
      </c>
      <c r="AG23" s="202">
        <f>SUM(AE23/AI23-1)*100</f>
        <v>-5.631002915996241</v>
      </c>
      <c r="AH23" s="58"/>
      <c r="AI23" s="40">
        <v>182099</v>
      </c>
    </row>
    <row r="24" spans="1:35" s="7" customFormat="1" ht="11.25" customHeight="1">
      <c r="A24" s="56"/>
      <c r="B24" s="5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18"/>
      <c r="AE24" s="52"/>
      <c r="AF24" s="133"/>
      <c r="AG24" s="202"/>
      <c r="AH24" s="58"/>
      <c r="AI24" s="40"/>
    </row>
    <row r="25" spans="1:35" s="7" customFormat="1" ht="11.25" customHeight="1">
      <c r="A25" s="56"/>
      <c r="B25" s="56"/>
      <c r="C25" s="260" t="s">
        <v>275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118"/>
      <c r="AE25" s="52">
        <f>SUM(AE26:AE28)</f>
        <v>6045571</v>
      </c>
      <c r="AF25" s="133">
        <f>ROUND(AE25/AE$9*100,1)</f>
        <v>2.8</v>
      </c>
      <c r="AG25" s="202">
        <f>SUM(AE25/AI25-1)*100</f>
        <v>21.79597545131271</v>
      </c>
      <c r="AH25" s="58"/>
      <c r="AI25" s="180">
        <v>4963687</v>
      </c>
    </row>
    <row r="26" spans="1:35" s="7" customFormat="1" ht="12" customHeight="1">
      <c r="A26" s="56"/>
      <c r="B26" s="56"/>
      <c r="C26" s="106"/>
      <c r="D26" s="260" t="s">
        <v>68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118"/>
      <c r="AE26" s="52">
        <v>3068697</v>
      </c>
      <c r="AF26" s="133">
        <f>ROUND(AE26/AE$9*100,1)</f>
        <v>1.4</v>
      </c>
      <c r="AG26" s="202">
        <f>SUM(AE26/AI26-1)*100</f>
        <v>45.14949887969848</v>
      </c>
      <c r="AH26" s="58"/>
      <c r="AI26" s="40">
        <v>2114163</v>
      </c>
    </row>
    <row r="27" spans="1:35" s="7" customFormat="1" ht="11.25" customHeight="1">
      <c r="A27" s="56"/>
      <c r="B27" s="56"/>
      <c r="C27" s="106"/>
      <c r="D27" s="260" t="s">
        <v>67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118"/>
      <c r="AE27" s="52">
        <v>2755773</v>
      </c>
      <c r="AF27" s="133">
        <f>ROUND(AE27/AE$9*100,1)</f>
        <v>1.3</v>
      </c>
      <c r="AG27" s="202">
        <f>SUM(AE27/AI27-1)*100</f>
        <v>4.399577215074779</v>
      </c>
      <c r="AH27" s="58"/>
      <c r="AI27" s="40">
        <v>2639640</v>
      </c>
    </row>
    <row r="28" spans="1:35" s="7" customFormat="1" ht="11.25" customHeight="1">
      <c r="A28" s="56"/>
      <c r="B28" s="56"/>
      <c r="C28" s="106"/>
      <c r="D28" s="260" t="s">
        <v>69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118"/>
      <c r="AE28" s="52">
        <v>221101</v>
      </c>
      <c r="AF28" s="133">
        <f>ROUND(AE28/AE$9*100,1)</f>
        <v>0.1</v>
      </c>
      <c r="AG28" s="202">
        <f>SUM(AE28/AI28-1)*100</f>
        <v>5.344380705532581</v>
      </c>
      <c r="AH28" s="58"/>
      <c r="AI28" s="40">
        <v>209884</v>
      </c>
    </row>
    <row r="29" spans="1:35" s="7" customFormat="1" ht="11.25" customHeight="1">
      <c r="A29" s="56"/>
      <c r="B29" s="5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18"/>
      <c r="AE29" s="52"/>
      <c r="AF29" s="133"/>
      <c r="AG29" s="202"/>
      <c r="AH29" s="58"/>
      <c r="AI29" s="40"/>
    </row>
    <row r="30" spans="1:35" s="7" customFormat="1" ht="12" customHeight="1">
      <c r="A30" s="56"/>
      <c r="B30" s="56"/>
      <c r="C30" s="260" t="s">
        <v>70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118"/>
      <c r="AE30" s="52">
        <f>SUM(AE31:AE33)</f>
        <v>59913192</v>
      </c>
      <c r="AF30" s="133">
        <f>ROUND(AE30/AE$9*100,1)</f>
        <v>28</v>
      </c>
      <c r="AG30" s="202">
        <f>SUM(AE30/AI30-1)*100</f>
        <v>0.5347050519076912</v>
      </c>
      <c r="AH30" s="58"/>
      <c r="AI30" s="180">
        <v>59594537</v>
      </c>
    </row>
    <row r="31" spans="1:35" s="7" customFormat="1" ht="11.25" customHeight="1">
      <c r="A31" s="56"/>
      <c r="B31" s="56"/>
      <c r="C31" s="106"/>
      <c r="D31" s="260" t="s">
        <v>70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118"/>
      <c r="AE31" s="52">
        <v>29775789</v>
      </c>
      <c r="AF31" s="133">
        <f>ROUND(AE31/AE$9*100,1)</f>
        <v>13.9</v>
      </c>
      <c r="AG31" s="202">
        <f>SUM(AE31/AI31-1)*100</f>
        <v>0.9061077534808559</v>
      </c>
      <c r="AH31" s="58"/>
      <c r="AI31" s="40">
        <v>29508411</v>
      </c>
    </row>
    <row r="32" spans="1:35" s="7" customFormat="1" ht="11.25" customHeight="1">
      <c r="A32" s="56"/>
      <c r="B32" s="56"/>
      <c r="C32" s="106"/>
      <c r="D32" s="260" t="s">
        <v>71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118"/>
      <c r="AE32" s="52">
        <v>24023096</v>
      </c>
      <c r="AF32" s="133">
        <f>ROUND(AE32/AE$9*100,1)</f>
        <v>11.2</v>
      </c>
      <c r="AG32" s="202">
        <f>SUM(AE32/AI32-1)*100</f>
        <v>0.8551727102770412</v>
      </c>
      <c r="AH32" s="58"/>
      <c r="AI32" s="40">
        <v>23819399</v>
      </c>
    </row>
    <row r="33" spans="1:35" s="7" customFormat="1" ht="11.25" customHeight="1">
      <c r="A33" s="56"/>
      <c r="B33" s="56"/>
      <c r="C33" s="106"/>
      <c r="D33" s="260" t="s">
        <v>72</v>
      </c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118"/>
      <c r="AE33" s="52">
        <v>6114307</v>
      </c>
      <c r="AF33" s="133">
        <f>ROUND(AE33/AE$9*100,1)</f>
        <v>2.9</v>
      </c>
      <c r="AG33" s="202">
        <f>SUM(AE33/AI33-1)*100</f>
        <v>-2.432210626057274</v>
      </c>
      <c r="AH33" s="58"/>
      <c r="AI33" s="40">
        <v>6266727</v>
      </c>
    </row>
    <row r="34" spans="1:35" s="7" customFormat="1" ht="11.25" customHeight="1">
      <c r="A34" s="56"/>
      <c r="B34" s="5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18"/>
      <c r="AE34" s="52"/>
      <c r="AF34" s="133"/>
      <c r="AG34" s="202"/>
      <c r="AH34" s="58"/>
      <c r="AI34" s="40"/>
    </row>
    <row r="35" spans="1:35" s="7" customFormat="1" ht="12" customHeight="1">
      <c r="A35" s="56"/>
      <c r="B35" s="56"/>
      <c r="C35" s="260" t="s">
        <v>73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118"/>
      <c r="AE35" s="52">
        <f>SUM(AE36)</f>
        <v>35596256</v>
      </c>
      <c r="AF35" s="133">
        <f>ROUND(AE35/AE$9*100,1)</f>
        <v>16.6</v>
      </c>
      <c r="AG35" s="202">
        <f>SUM(AE35/AI35-1)*100</f>
        <v>2.7147003427800076</v>
      </c>
      <c r="AH35" s="58"/>
      <c r="AI35" s="180">
        <v>34655464</v>
      </c>
    </row>
    <row r="36" spans="1:35" s="7" customFormat="1" ht="11.25" customHeight="1">
      <c r="A36" s="56"/>
      <c r="B36" s="56"/>
      <c r="C36" s="106"/>
      <c r="D36" s="260" t="s">
        <v>73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118"/>
      <c r="AE36" s="52">
        <v>35596256</v>
      </c>
      <c r="AF36" s="133">
        <f>ROUND(AE36/AE$9*100,1)</f>
        <v>16.6</v>
      </c>
      <c r="AG36" s="202">
        <f>SUM(AE36/AI36-1)*100</f>
        <v>2.7147003427800076</v>
      </c>
      <c r="AH36" s="58"/>
      <c r="AI36" s="40">
        <v>34655464</v>
      </c>
    </row>
    <row r="37" spans="1:35" s="7" customFormat="1" ht="11.25" customHeight="1">
      <c r="A37" s="56"/>
      <c r="B37" s="5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18"/>
      <c r="AE37" s="52"/>
      <c r="AF37" s="133"/>
      <c r="AG37" s="202"/>
      <c r="AH37" s="58"/>
      <c r="AI37" s="40"/>
    </row>
    <row r="38" spans="1:35" s="7" customFormat="1" ht="12" customHeight="1">
      <c r="A38" s="56"/>
      <c r="B38" s="56"/>
      <c r="C38" s="260" t="s">
        <v>74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118"/>
      <c r="AE38" s="52">
        <f>SUM(AE39:AE40)</f>
        <v>12180903</v>
      </c>
      <c r="AF38" s="133">
        <f>ROUND(AE38/AE$9*100,1)</f>
        <v>5.7</v>
      </c>
      <c r="AG38" s="202">
        <f>SUM(AE38/AI38-1)*100</f>
        <v>4.606788786468297</v>
      </c>
      <c r="AH38" s="58"/>
      <c r="AI38" s="180">
        <v>11644467</v>
      </c>
    </row>
    <row r="39" spans="1:35" s="7" customFormat="1" ht="11.25" customHeight="1">
      <c r="A39" s="56"/>
      <c r="B39" s="56"/>
      <c r="C39" s="106"/>
      <c r="D39" s="260" t="s">
        <v>266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118"/>
      <c r="AE39" s="52">
        <v>637310</v>
      </c>
      <c r="AF39" s="133">
        <f>ROUND(AE39/AE$9*100,1)</f>
        <v>0.3</v>
      </c>
      <c r="AG39" s="202">
        <f>SUM(AE39/AI39-1)*100</f>
        <v>-9.105171353959419</v>
      </c>
      <c r="AH39" s="58"/>
      <c r="AI39" s="40">
        <v>701151</v>
      </c>
    </row>
    <row r="40" spans="1:35" s="7" customFormat="1" ht="11.25" customHeight="1">
      <c r="A40" s="56"/>
      <c r="B40" s="56"/>
      <c r="C40" s="106"/>
      <c r="D40" s="260" t="s">
        <v>75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118"/>
      <c r="AE40" s="52">
        <v>11543593</v>
      </c>
      <c r="AF40" s="133">
        <f>ROUND(AE40/AE$9*100,1)</f>
        <v>5.4</v>
      </c>
      <c r="AG40" s="202">
        <f>SUM(AE40/AI40-1)*100</f>
        <v>5.4853300407298855</v>
      </c>
      <c r="AH40" s="58"/>
      <c r="AI40" s="40">
        <v>10943316</v>
      </c>
    </row>
    <row r="41" spans="1:35" s="7" customFormat="1" ht="11.25" customHeight="1">
      <c r="A41" s="56"/>
      <c r="B41" s="5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8"/>
      <c r="AE41" s="52"/>
      <c r="AF41" s="133"/>
      <c r="AG41" s="202"/>
      <c r="AH41" s="58"/>
      <c r="AI41" s="40"/>
    </row>
    <row r="42" spans="1:35" s="7" customFormat="1" ht="12" customHeight="1">
      <c r="A42" s="56"/>
      <c r="B42" s="56"/>
      <c r="C42" s="260" t="s">
        <v>76</v>
      </c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118"/>
      <c r="AE42" s="52">
        <f>SUM(AE43)</f>
        <v>5564851</v>
      </c>
      <c r="AF42" s="133">
        <f>ROUND(AE42/AE$9*100,1)</f>
        <v>2.6</v>
      </c>
      <c r="AG42" s="202">
        <f>SUM(AE42/AI42-1)*100</f>
        <v>-18.70031857472072</v>
      </c>
      <c r="AH42" s="58"/>
      <c r="AI42" s="180">
        <v>6844862</v>
      </c>
    </row>
    <row r="43" spans="1:35" s="7" customFormat="1" ht="11.25" customHeight="1">
      <c r="A43" s="56"/>
      <c r="B43" s="56"/>
      <c r="C43" s="106"/>
      <c r="D43" s="260" t="s">
        <v>76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118"/>
      <c r="AE43" s="52">
        <v>5564851</v>
      </c>
      <c r="AF43" s="133">
        <f>ROUND(AE43/AE$9*100,1)</f>
        <v>2.6</v>
      </c>
      <c r="AG43" s="202">
        <f>SUM(AE43/AI43-1)*100</f>
        <v>-18.70031857472072</v>
      </c>
      <c r="AH43" s="58"/>
      <c r="AI43" s="40">
        <v>6844862</v>
      </c>
    </row>
    <row r="44" spans="1:35" s="7" customFormat="1" ht="11.25" customHeight="1">
      <c r="A44" s="56"/>
      <c r="B44" s="5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18"/>
      <c r="AE44" s="52"/>
      <c r="AF44" s="133"/>
      <c r="AG44" s="202"/>
      <c r="AH44" s="58"/>
      <c r="AI44" s="40"/>
    </row>
    <row r="45" spans="1:35" s="7" customFormat="1" ht="12" customHeight="1">
      <c r="A45" s="56"/>
      <c r="B45" s="56"/>
      <c r="C45" s="260" t="s">
        <v>77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118"/>
      <c r="AE45" s="52">
        <f>SUM(AE46:AE50)</f>
        <v>18806206</v>
      </c>
      <c r="AF45" s="133">
        <f aca="true" t="shared" si="0" ref="AF45:AF50">ROUND(AE45/AE$9*100,1)</f>
        <v>8.8</v>
      </c>
      <c r="AG45" s="202">
        <f aca="true" t="shared" si="1" ref="AG45:AG50">SUM(AE45/AI45-1)*100</f>
        <v>18.304252986904324</v>
      </c>
      <c r="AH45" s="58"/>
      <c r="AI45" s="180">
        <v>15896475</v>
      </c>
    </row>
    <row r="46" spans="1:35" s="7" customFormat="1" ht="11.25" customHeight="1">
      <c r="A46" s="56"/>
      <c r="B46" s="56"/>
      <c r="C46" s="106"/>
      <c r="D46" s="260" t="s">
        <v>78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118"/>
      <c r="AE46" s="52">
        <v>726120</v>
      </c>
      <c r="AF46" s="133">
        <f t="shared" si="0"/>
        <v>0.3</v>
      </c>
      <c r="AG46" s="202">
        <f t="shared" si="1"/>
        <v>-1.6246856845573587</v>
      </c>
      <c r="AH46" s="58"/>
      <c r="AI46" s="40">
        <v>738112</v>
      </c>
    </row>
    <row r="47" spans="1:35" s="7" customFormat="1" ht="11.25" customHeight="1">
      <c r="A47" s="56"/>
      <c r="B47" s="56"/>
      <c r="C47" s="106"/>
      <c r="D47" s="260" t="s">
        <v>80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118"/>
      <c r="AE47" s="52">
        <v>11905778</v>
      </c>
      <c r="AF47" s="133">
        <f t="shared" si="0"/>
        <v>5.6</v>
      </c>
      <c r="AG47" s="202">
        <f t="shared" si="1"/>
        <v>35.78104926060901</v>
      </c>
      <c r="AH47" s="58"/>
      <c r="AI47" s="40">
        <v>8768365</v>
      </c>
    </row>
    <row r="48" spans="1:35" s="7" customFormat="1" ht="11.25" customHeight="1">
      <c r="A48" s="56"/>
      <c r="B48" s="56"/>
      <c r="C48" s="106"/>
      <c r="D48" s="260" t="s">
        <v>267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118"/>
      <c r="AE48" s="52">
        <v>221484</v>
      </c>
      <c r="AF48" s="133">
        <f t="shared" si="0"/>
        <v>0.1</v>
      </c>
      <c r="AG48" s="202">
        <f t="shared" si="1"/>
        <v>-60.539481185860886</v>
      </c>
      <c r="AH48" s="58"/>
      <c r="AI48" s="40">
        <v>561280</v>
      </c>
    </row>
    <row r="49" spans="1:35" s="7" customFormat="1" ht="11.25" customHeight="1">
      <c r="A49" s="56"/>
      <c r="B49" s="56"/>
      <c r="C49" s="106"/>
      <c r="D49" s="260" t="s">
        <v>79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118"/>
      <c r="AE49" s="52">
        <v>2941832</v>
      </c>
      <c r="AF49" s="133">
        <f t="shared" si="0"/>
        <v>1.4</v>
      </c>
      <c r="AG49" s="202">
        <f t="shared" si="1"/>
        <v>75.36123377428493</v>
      </c>
      <c r="AH49" s="58"/>
      <c r="AI49" s="40">
        <v>1677584</v>
      </c>
    </row>
    <row r="50" spans="1:35" s="7" customFormat="1" ht="11.25" customHeight="1">
      <c r="A50" s="56"/>
      <c r="B50" s="56"/>
      <c r="C50" s="106"/>
      <c r="D50" s="260" t="s">
        <v>82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118"/>
      <c r="AE50" s="52">
        <v>3010992</v>
      </c>
      <c r="AF50" s="133">
        <f t="shared" si="0"/>
        <v>1.4</v>
      </c>
      <c r="AG50" s="202">
        <f t="shared" si="1"/>
        <v>-27.46579609330848</v>
      </c>
      <c r="AH50" s="58"/>
      <c r="AI50" s="40">
        <v>4151134</v>
      </c>
    </row>
    <row r="51" spans="1:35" s="7" customFormat="1" ht="11.25" customHeight="1">
      <c r="A51" s="56"/>
      <c r="B51" s="5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18"/>
      <c r="AE51" s="52"/>
      <c r="AF51" s="133"/>
      <c r="AG51" s="202"/>
      <c r="AH51" s="58"/>
      <c r="AI51" s="40"/>
    </row>
    <row r="52" spans="1:35" s="7" customFormat="1" ht="12" customHeight="1">
      <c r="A52" s="56"/>
      <c r="B52" s="56"/>
      <c r="C52" s="260" t="s">
        <v>83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118"/>
      <c r="AE52" s="52">
        <f>SUM(AE53:AE58)</f>
        <v>32429374</v>
      </c>
      <c r="AF52" s="133">
        <f aca="true" t="shared" si="2" ref="AF52:AF58">ROUND(AE52/AE$9*100,1)</f>
        <v>15.1</v>
      </c>
      <c r="AG52" s="202">
        <f aca="true" t="shared" si="3" ref="AG52:AG58">SUM(AE52/AI52-1)*100</f>
        <v>3.980367050406408</v>
      </c>
      <c r="AH52" s="137"/>
      <c r="AI52" s="180">
        <v>31187978</v>
      </c>
    </row>
    <row r="53" spans="1:35" s="7" customFormat="1" ht="11.25" customHeight="1">
      <c r="A53" s="56"/>
      <c r="B53" s="56"/>
      <c r="C53" s="106"/>
      <c r="D53" s="260" t="s">
        <v>84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118"/>
      <c r="AE53" s="52">
        <v>3049481</v>
      </c>
      <c r="AF53" s="133">
        <f t="shared" si="2"/>
        <v>1.4</v>
      </c>
      <c r="AG53" s="202">
        <f t="shared" si="3"/>
        <v>14.80100846321546</v>
      </c>
      <c r="AH53" s="58"/>
      <c r="AI53" s="40">
        <v>2656319</v>
      </c>
    </row>
    <row r="54" spans="1:35" s="7" customFormat="1" ht="11.25" customHeight="1">
      <c r="A54" s="56"/>
      <c r="B54" s="56"/>
      <c r="C54" s="106"/>
      <c r="D54" s="260" t="s">
        <v>85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118"/>
      <c r="AE54" s="52">
        <v>13767456</v>
      </c>
      <c r="AF54" s="133">
        <f t="shared" si="2"/>
        <v>6.4</v>
      </c>
      <c r="AG54" s="202">
        <f t="shared" si="3"/>
        <v>27.091381095167023</v>
      </c>
      <c r="AH54" s="58"/>
      <c r="AI54" s="40">
        <v>10832722</v>
      </c>
    </row>
    <row r="55" spans="1:35" s="7" customFormat="1" ht="11.25" customHeight="1">
      <c r="A55" s="56"/>
      <c r="B55" s="56"/>
      <c r="C55" s="106"/>
      <c r="D55" s="260" t="s">
        <v>86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118"/>
      <c r="AE55" s="52">
        <v>4472691</v>
      </c>
      <c r="AF55" s="133">
        <f t="shared" si="2"/>
        <v>2.1</v>
      </c>
      <c r="AG55" s="202">
        <f t="shared" si="3"/>
        <v>-11.033255134788067</v>
      </c>
      <c r="AH55" s="58"/>
      <c r="AI55" s="40">
        <v>5027374</v>
      </c>
    </row>
    <row r="56" spans="1:35" s="7" customFormat="1" ht="11.25" customHeight="1">
      <c r="A56" s="56"/>
      <c r="B56" s="56"/>
      <c r="C56" s="106"/>
      <c r="D56" s="260" t="s">
        <v>87</v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118"/>
      <c r="AE56" s="52">
        <v>2734510</v>
      </c>
      <c r="AF56" s="133">
        <f t="shared" si="2"/>
        <v>1.3</v>
      </c>
      <c r="AG56" s="202">
        <f t="shared" si="3"/>
        <v>-4.055647170274723</v>
      </c>
      <c r="AH56" s="58"/>
      <c r="AI56" s="40">
        <v>2850100</v>
      </c>
    </row>
    <row r="57" spans="1:35" s="7" customFormat="1" ht="11.25" customHeight="1">
      <c r="A57" s="56"/>
      <c r="B57" s="56"/>
      <c r="C57" s="106"/>
      <c r="D57" s="260" t="s">
        <v>88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118"/>
      <c r="AE57" s="52">
        <v>6339828</v>
      </c>
      <c r="AF57" s="133">
        <f t="shared" si="2"/>
        <v>3</v>
      </c>
      <c r="AG57" s="202">
        <f t="shared" si="3"/>
        <v>4.288461155688972</v>
      </c>
      <c r="AH57" s="58"/>
      <c r="AI57" s="40">
        <v>6079127</v>
      </c>
    </row>
    <row r="58" spans="1:35" s="7" customFormat="1" ht="11.25" customHeight="1">
      <c r="A58" s="56"/>
      <c r="B58" s="56"/>
      <c r="C58" s="106"/>
      <c r="D58" s="260" t="s">
        <v>89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118"/>
      <c r="AE58" s="52">
        <v>2065408</v>
      </c>
      <c r="AF58" s="133">
        <f t="shared" si="2"/>
        <v>1</v>
      </c>
      <c r="AG58" s="202">
        <f t="shared" si="3"/>
        <v>-44.80965899374081</v>
      </c>
      <c r="AH58" s="58"/>
      <c r="AI58" s="40">
        <v>3742336</v>
      </c>
    </row>
    <row r="59" spans="1:35" s="7" customFormat="1" ht="11.25" customHeight="1">
      <c r="A59" s="56"/>
      <c r="B59" s="5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18"/>
      <c r="AE59" s="52"/>
      <c r="AF59" s="133"/>
      <c r="AG59" s="202"/>
      <c r="AH59" s="58"/>
      <c r="AI59" s="40"/>
    </row>
    <row r="60" spans="1:35" s="7" customFormat="1" ht="12" customHeight="1">
      <c r="A60" s="56"/>
      <c r="B60" s="56"/>
      <c r="C60" s="260" t="s">
        <v>90</v>
      </c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118"/>
      <c r="AE60" s="52">
        <f>SUM(AE61)</f>
        <v>10256850</v>
      </c>
      <c r="AF60" s="133">
        <f>ROUND(AE60/AE$9*100,1)</f>
        <v>4.8</v>
      </c>
      <c r="AG60" s="202">
        <f>SUM(AE60/AI60-1)*100</f>
        <v>-10.330909746745153</v>
      </c>
      <c r="AH60" s="58"/>
      <c r="AI60" s="180">
        <v>11438557</v>
      </c>
    </row>
    <row r="61" spans="1:35" s="7" customFormat="1" ht="11.25" customHeight="1">
      <c r="A61" s="56"/>
      <c r="B61" s="56"/>
      <c r="C61" s="106"/>
      <c r="D61" s="260" t="s">
        <v>91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118"/>
      <c r="AE61" s="52">
        <v>10256850</v>
      </c>
      <c r="AF61" s="133">
        <f>ROUND(AE61/AE$9*100,1)</f>
        <v>4.8</v>
      </c>
      <c r="AG61" s="202">
        <f>SUM(AE61/AI61-1)*100</f>
        <v>-10.330909746745153</v>
      </c>
      <c r="AH61" s="58"/>
      <c r="AI61" s="40">
        <v>11438557</v>
      </c>
    </row>
    <row r="62" spans="1:35" s="7" customFormat="1" ht="11.25" customHeight="1">
      <c r="A62" s="56"/>
      <c r="B62" s="5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18"/>
      <c r="AE62" s="52"/>
      <c r="AF62" s="133"/>
      <c r="AG62" s="202"/>
      <c r="AH62" s="58"/>
      <c r="AI62" s="40"/>
    </row>
    <row r="63" spans="1:35" s="7" customFormat="1" ht="12" customHeight="1">
      <c r="A63" s="56"/>
      <c r="B63" s="56"/>
      <c r="C63" s="260" t="s">
        <v>92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118"/>
      <c r="AE63" s="52">
        <f>SUM(AE64:AE65)</f>
        <v>1436755</v>
      </c>
      <c r="AF63" s="133">
        <f>ROUND(AE63/AE$9*100,1)</f>
        <v>0.7</v>
      </c>
      <c r="AG63" s="202">
        <f>SUM(AE63/AI63-1)*100</f>
        <v>-13.537300543718656</v>
      </c>
      <c r="AH63" s="58"/>
      <c r="AI63" s="180">
        <v>1661705</v>
      </c>
    </row>
    <row r="64" spans="1:35" s="7" customFormat="1" ht="11.25" customHeight="1">
      <c r="A64" s="56"/>
      <c r="B64" s="56"/>
      <c r="C64" s="106"/>
      <c r="D64" s="260" t="s">
        <v>93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118"/>
      <c r="AE64" s="52">
        <v>563643</v>
      </c>
      <c r="AF64" s="133">
        <f>ROUND(AE64/AE$9*100,1)</f>
        <v>0.3</v>
      </c>
      <c r="AG64" s="202">
        <f>SUM(AE64/AI64-1)*100</f>
        <v>-28.271260552966538</v>
      </c>
      <c r="AH64" s="58"/>
      <c r="AI64" s="40">
        <v>785798</v>
      </c>
    </row>
    <row r="65" spans="1:35" s="7" customFormat="1" ht="11.25" customHeight="1">
      <c r="A65" s="56"/>
      <c r="B65" s="56"/>
      <c r="C65" s="106"/>
      <c r="D65" s="260" t="s">
        <v>95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118"/>
      <c r="AE65" s="52">
        <v>873112</v>
      </c>
      <c r="AF65" s="133">
        <f>ROUND(AE65/AE$9*100,1)</f>
        <v>0.4</v>
      </c>
      <c r="AG65" s="202">
        <f>SUM(AE65/AI65-1)*100</f>
        <v>10.568512658027473</v>
      </c>
      <c r="AH65" s="58"/>
      <c r="AI65" s="40">
        <v>789657</v>
      </c>
    </row>
    <row r="66" spans="1:35" s="7" customFormat="1" ht="11.25" customHeight="1">
      <c r="A66" s="56"/>
      <c r="B66" s="5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18"/>
      <c r="AE66" s="52"/>
      <c r="AF66" s="133"/>
      <c r="AG66" s="202"/>
      <c r="AH66" s="58"/>
      <c r="AI66" s="40"/>
    </row>
    <row r="67" spans="1:35" s="7" customFormat="1" ht="12" customHeight="1">
      <c r="A67" s="56"/>
      <c r="B67" s="56"/>
      <c r="C67" s="260" t="s">
        <v>96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118"/>
      <c r="AE67" s="52">
        <v>100000</v>
      </c>
      <c r="AF67" s="133">
        <f>ROUND(AE67/AE$9*100,1)</f>
        <v>0</v>
      </c>
      <c r="AG67" s="202">
        <f>SUM(AE67/AI67-1)*100</f>
        <v>0</v>
      </c>
      <c r="AH67" s="58"/>
      <c r="AI67" s="180">
        <v>100000</v>
      </c>
    </row>
    <row r="68" spans="1:35" s="7" customFormat="1" ht="11.25" customHeight="1">
      <c r="A68" s="56"/>
      <c r="B68" s="56"/>
      <c r="C68" s="106"/>
      <c r="D68" s="260" t="s">
        <v>96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118"/>
      <c r="AE68" s="52">
        <v>100000</v>
      </c>
      <c r="AF68" s="133">
        <f>ROUND(AE68/AE$9*100,1)</f>
        <v>0</v>
      </c>
      <c r="AG68" s="202">
        <f>SUM(AE68/AI68-1)*100</f>
        <v>0</v>
      </c>
      <c r="AH68" s="58"/>
      <c r="AI68" s="40">
        <v>100000</v>
      </c>
    </row>
    <row r="69" spans="1:35" s="7" customFormat="1" ht="11.25" customHeight="1">
      <c r="A69" s="56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9"/>
      <c r="AE69" s="60"/>
      <c r="AF69" s="53"/>
      <c r="AG69" s="61"/>
      <c r="AH69" s="58"/>
      <c r="AI69" s="13"/>
    </row>
    <row r="70" ht="11.25" customHeight="1">
      <c r="AH70" s="56"/>
    </row>
  </sheetData>
  <sheetProtection/>
  <mergeCells count="50">
    <mergeCell ref="D21:AC21"/>
    <mergeCell ref="C20:AC20"/>
    <mergeCell ref="D16:AC16"/>
    <mergeCell ref="D15:AC15"/>
    <mergeCell ref="D18:AC18"/>
    <mergeCell ref="D17:AC17"/>
    <mergeCell ref="B3:AG3"/>
    <mergeCell ref="AE5:AG5"/>
    <mergeCell ref="C14:AC14"/>
    <mergeCell ref="D12:AC12"/>
    <mergeCell ref="C11:AC11"/>
    <mergeCell ref="C9:AC9"/>
    <mergeCell ref="B5:AD6"/>
    <mergeCell ref="D23:AC23"/>
    <mergeCell ref="D22:AC22"/>
    <mergeCell ref="D33:AC33"/>
    <mergeCell ref="D32:AC32"/>
    <mergeCell ref="C30:AC30"/>
    <mergeCell ref="D31:AC31"/>
    <mergeCell ref="D28:AC28"/>
    <mergeCell ref="C25:AC25"/>
    <mergeCell ref="D26:AC26"/>
    <mergeCell ref="D27:AC27"/>
    <mergeCell ref="D57:AC57"/>
    <mergeCell ref="D40:AC40"/>
    <mergeCell ref="C42:AC42"/>
    <mergeCell ref="C35:AC35"/>
    <mergeCell ref="D36:AC36"/>
    <mergeCell ref="C38:AC38"/>
    <mergeCell ref="D39:AC39"/>
    <mergeCell ref="D43:AC43"/>
    <mergeCell ref="C45:AC45"/>
    <mergeCell ref="D46:AC46"/>
    <mergeCell ref="C52:AC52"/>
    <mergeCell ref="D48:AC48"/>
    <mergeCell ref="D47:AC47"/>
    <mergeCell ref="D49:AC49"/>
    <mergeCell ref="D50:AC50"/>
    <mergeCell ref="C67:AC67"/>
    <mergeCell ref="D68:AC68"/>
    <mergeCell ref="D58:AC58"/>
    <mergeCell ref="C60:AC60"/>
    <mergeCell ref="D61:AC61"/>
    <mergeCell ref="C63:AC63"/>
    <mergeCell ref="D64:AC64"/>
    <mergeCell ref="D65:AC65"/>
    <mergeCell ref="D56:AC56"/>
    <mergeCell ref="D55:AC55"/>
    <mergeCell ref="D54:AC54"/>
    <mergeCell ref="D53:AC5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74"/>
  <sheetViews>
    <sheetView workbookViewId="0" topLeftCell="A1">
      <selection activeCell="A1" sqref="A1"/>
    </sheetView>
  </sheetViews>
  <sheetFormatPr defaultColWidth="9.00390625" defaultRowHeight="13.5"/>
  <cols>
    <col min="1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1:26" ht="10.5" customHeight="1">
      <c r="A1" s="128" t="s">
        <v>249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ht="9" customHeight="1"/>
    <row r="3" spans="1:34" s="1" customFormat="1" ht="15" customHeight="1">
      <c r="A3" s="92"/>
      <c r="B3" s="256" t="s">
        <v>388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88"/>
    </row>
    <row r="4" spans="2:34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</row>
    <row r="5" spans="2:34" ht="18" customHeight="1">
      <c r="B5" s="237" t="s">
        <v>207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 t="s">
        <v>208</v>
      </c>
      <c r="AF5" s="267"/>
      <c r="AG5" s="253"/>
      <c r="AH5" s="56"/>
    </row>
    <row r="6" spans="2:35" ht="18" customHeight="1">
      <c r="B6" s="23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98" t="s">
        <v>11</v>
      </c>
      <c r="AF6" s="98" t="s">
        <v>12</v>
      </c>
      <c r="AG6" s="119" t="s">
        <v>13</v>
      </c>
      <c r="AH6" s="106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H7" s="84"/>
      <c r="AI7" s="41" t="s">
        <v>335</v>
      </c>
    </row>
    <row r="8" spans="2:34" ht="6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107"/>
      <c r="AF8" s="56"/>
      <c r="AG8" s="56"/>
      <c r="AH8" s="56"/>
    </row>
    <row r="9" spans="1:35" s="16" customFormat="1" ht="12" customHeight="1">
      <c r="A9" s="115"/>
      <c r="B9" s="99"/>
      <c r="C9" s="257" t="s">
        <v>97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99"/>
      <c r="AE9" s="205">
        <f>SUM(AE10,AE12,AE14,AE16,AE19,AE21,AE23,AE26,AE28,AE30,AE32,AE34)</f>
        <v>72704868</v>
      </c>
      <c r="AF9" s="198">
        <v>100</v>
      </c>
      <c r="AG9" s="206">
        <f aca="true" t="shared" si="0" ref="AG9:AG37">SUM(AE9/AI9-1)*100</f>
        <v>6.770815137067143</v>
      </c>
      <c r="AH9" s="62"/>
      <c r="AI9" s="182">
        <v>68094327</v>
      </c>
    </row>
    <row r="10" spans="2:35" ht="12" customHeight="1">
      <c r="B10" s="56"/>
      <c r="C10" s="106"/>
      <c r="D10" s="260" t="s">
        <v>98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56"/>
      <c r="AE10" s="196">
        <f>SUM(AE11)</f>
        <v>17598357</v>
      </c>
      <c r="AF10" s="133">
        <f aca="true" t="shared" si="1" ref="AF10:AF37">ROUND(AE10/AE$9*100,1)</f>
        <v>24.2</v>
      </c>
      <c r="AG10" s="204">
        <f t="shared" si="0"/>
        <v>-4.349274924272606</v>
      </c>
      <c r="AH10" s="63"/>
      <c r="AI10" s="183">
        <v>18398561</v>
      </c>
    </row>
    <row r="11" spans="2:35" ht="12" customHeight="1">
      <c r="B11" s="56"/>
      <c r="C11" s="106"/>
      <c r="D11" s="106"/>
      <c r="E11" s="260" t="s">
        <v>98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56"/>
      <c r="AE11" s="196">
        <v>17598357</v>
      </c>
      <c r="AF11" s="133">
        <f t="shared" si="1"/>
        <v>24.2</v>
      </c>
      <c r="AG11" s="204">
        <f t="shared" si="0"/>
        <v>-4.349274924272606</v>
      </c>
      <c r="AH11" s="63"/>
      <c r="AI11" s="42">
        <v>18398561</v>
      </c>
    </row>
    <row r="12" spans="2:35" ht="12" customHeight="1">
      <c r="B12" s="56"/>
      <c r="C12" s="106"/>
      <c r="D12" s="260" t="s">
        <v>99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56"/>
      <c r="AE12" s="196">
        <f>SUM(AE13)</f>
        <v>2</v>
      </c>
      <c r="AF12" s="133">
        <f t="shared" si="1"/>
        <v>0</v>
      </c>
      <c r="AG12" s="204">
        <f t="shared" si="0"/>
        <v>0</v>
      </c>
      <c r="AH12" s="63"/>
      <c r="AI12" s="183">
        <v>2</v>
      </c>
    </row>
    <row r="13" spans="2:35" ht="12" customHeight="1">
      <c r="B13" s="56"/>
      <c r="C13" s="106"/>
      <c r="D13" s="106"/>
      <c r="E13" s="260" t="s">
        <v>99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56"/>
      <c r="AE13" s="196">
        <v>2</v>
      </c>
      <c r="AF13" s="133">
        <f t="shared" si="1"/>
        <v>0</v>
      </c>
      <c r="AG13" s="204">
        <f t="shared" si="0"/>
        <v>0</v>
      </c>
      <c r="AH13" s="63"/>
      <c r="AI13" s="42">
        <v>2</v>
      </c>
    </row>
    <row r="14" spans="2:35" ht="12" customHeight="1">
      <c r="B14" s="56"/>
      <c r="C14" s="106"/>
      <c r="D14" s="260" t="s">
        <v>32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56"/>
      <c r="AE14" s="196">
        <f>SUM(AE15:AE15)</f>
        <v>1</v>
      </c>
      <c r="AF14" s="133">
        <f t="shared" si="1"/>
        <v>0</v>
      </c>
      <c r="AG14" s="204">
        <f t="shared" si="0"/>
        <v>-99.93519118600129</v>
      </c>
      <c r="AH14" s="63"/>
      <c r="AI14" s="183">
        <v>1543</v>
      </c>
    </row>
    <row r="15" spans="2:35" ht="12" customHeight="1">
      <c r="B15" s="56"/>
      <c r="C15" s="106"/>
      <c r="D15" s="106"/>
      <c r="E15" s="260" t="s">
        <v>34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56"/>
      <c r="AE15" s="196">
        <v>1</v>
      </c>
      <c r="AF15" s="133">
        <f t="shared" si="1"/>
        <v>0</v>
      </c>
      <c r="AG15" s="204">
        <f t="shared" si="0"/>
        <v>0</v>
      </c>
      <c r="AH15" s="63"/>
      <c r="AI15" s="42">
        <v>1</v>
      </c>
    </row>
    <row r="16" spans="2:35" ht="12" customHeight="1">
      <c r="B16" s="56"/>
      <c r="C16" s="106"/>
      <c r="D16" s="260" t="s">
        <v>35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56"/>
      <c r="AE16" s="196">
        <f>SUM(AE17:AE18)</f>
        <v>14478430</v>
      </c>
      <c r="AF16" s="133">
        <f t="shared" si="1"/>
        <v>19.9</v>
      </c>
      <c r="AG16" s="204">
        <f t="shared" si="0"/>
        <v>-0.8259328305046498</v>
      </c>
      <c r="AH16" s="63"/>
      <c r="AI16" s="183">
        <v>14599008</v>
      </c>
    </row>
    <row r="17" spans="2:35" ht="12" customHeight="1">
      <c r="B17" s="56"/>
      <c r="C17" s="106"/>
      <c r="D17" s="106"/>
      <c r="E17" s="260" t="s">
        <v>100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56"/>
      <c r="AE17" s="196">
        <v>14378141</v>
      </c>
      <c r="AF17" s="133">
        <f t="shared" si="1"/>
        <v>19.8</v>
      </c>
      <c r="AG17" s="204">
        <f t="shared" si="0"/>
        <v>-0.6975689099831373</v>
      </c>
      <c r="AH17" s="63"/>
      <c r="AI17" s="42">
        <v>14479143</v>
      </c>
    </row>
    <row r="18" spans="2:35" ht="12" customHeight="1">
      <c r="B18" s="56"/>
      <c r="C18" s="106"/>
      <c r="D18" s="106"/>
      <c r="E18" s="260" t="s">
        <v>37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56"/>
      <c r="AE18" s="196">
        <v>100289</v>
      </c>
      <c r="AF18" s="133">
        <f t="shared" si="1"/>
        <v>0.1</v>
      </c>
      <c r="AG18" s="204">
        <f t="shared" si="0"/>
        <v>-16.33170650314938</v>
      </c>
      <c r="AH18" s="63"/>
      <c r="AI18" s="42">
        <v>119865</v>
      </c>
    </row>
    <row r="19" spans="2:35" ht="12" customHeight="1">
      <c r="B19" s="56"/>
      <c r="C19" s="106"/>
      <c r="D19" s="260" t="s">
        <v>101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56"/>
      <c r="AE19" s="196">
        <f>SUM(AE20)</f>
        <v>2335499</v>
      </c>
      <c r="AF19" s="133">
        <f t="shared" si="1"/>
        <v>3.2</v>
      </c>
      <c r="AG19" s="204">
        <f>SUM(AE19/AI19-1)*100</f>
        <v>-31.16403421669176</v>
      </c>
      <c r="AH19" s="63"/>
      <c r="AI19" s="183">
        <v>3392847</v>
      </c>
    </row>
    <row r="20" spans="2:35" ht="12" customHeight="1">
      <c r="B20" s="56"/>
      <c r="C20" s="106"/>
      <c r="D20" s="106"/>
      <c r="E20" s="260" t="s">
        <v>101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56"/>
      <c r="AE20" s="196">
        <v>2335499</v>
      </c>
      <c r="AF20" s="133">
        <f t="shared" si="1"/>
        <v>3.2</v>
      </c>
      <c r="AG20" s="204">
        <f>SUM(AE20/AI20-1)*100</f>
        <v>-31.16403421669176</v>
      </c>
      <c r="AH20" s="63"/>
      <c r="AI20" s="42">
        <v>3392847</v>
      </c>
    </row>
    <row r="21" spans="2:35" ht="12" customHeight="1">
      <c r="B21" s="56"/>
      <c r="C21" s="106"/>
      <c r="D21" s="260" t="s">
        <v>290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56"/>
      <c r="AE21" s="196">
        <f>SUM(AE22)</f>
        <v>14114498</v>
      </c>
      <c r="AF21" s="133">
        <f t="shared" si="1"/>
        <v>19.4</v>
      </c>
      <c r="AG21" s="204">
        <f>SUM(AE21/AI21-1)*100</f>
        <v>65.65176753142742</v>
      </c>
      <c r="AH21" s="63"/>
      <c r="AI21" s="183">
        <v>8520584</v>
      </c>
    </row>
    <row r="22" spans="2:35" ht="12" customHeight="1">
      <c r="B22" s="56"/>
      <c r="C22" s="106"/>
      <c r="D22" s="106"/>
      <c r="E22" s="260" t="s">
        <v>290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56"/>
      <c r="AE22" s="196">
        <v>14114498</v>
      </c>
      <c r="AF22" s="133">
        <f t="shared" si="1"/>
        <v>19.4</v>
      </c>
      <c r="AG22" s="204">
        <f>SUM(AE22/AI22-1)*100</f>
        <v>65.65176753142742</v>
      </c>
      <c r="AH22" s="63"/>
      <c r="AI22" s="42">
        <v>8520584</v>
      </c>
    </row>
    <row r="23" spans="2:35" ht="12" customHeight="1">
      <c r="B23" s="56"/>
      <c r="C23" s="106"/>
      <c r="D23" s="260" t="s">
        <v>39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56"/>
      <c r="AE23" s="196">
        <f>SUM(AE24:AE25)</f>
        <v>3305985</v>
      </c>
      <c r="AF23" s="133">
        <f t="shared" si="1"/>
        <v>4.5</v>
      </c>
      <c r="AG23" s="204">
        <f t="shared" si="0"/>
        <v>10.111154150653135</v>
      </c>
      <c r="AH23" s="63"/>
      <c r="AI23" s="183">
        <v>3002407</v>
      </c>
    </row>
    <row r="24" spans="2:35" ht="12" customHeight="1">
      <c r="B24" s="56"/>
      <c r="C24" s="106"/>
      <c r="D24" s="106"/>
      <c r="E24" s="260" t="s">
        <v>40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56"/>
      <c r="AE24" s="196">
        <v>778748</v>
      </c>
      <c r="AF24" s="133">
        <f t="shared" si="1"/>
        <v>1.1</v>
      </c>
      <c r="AG24" s="204">
        <f t="shared" si="0"/>
        <v>89.28941240526389</v>
      </c>
      <c r="AH24" s="63"/>
      <c r="AI24" s="42">
        <v>411406</v>
      </c>
    </row>
    <row r="25" spans="2:35" ht="12" customHeight="1">
      <c r="B25" s="56"/>
      <c r="C25" s="106"/>
      <c r="D25" s="106"/>
      <c r="E25" s="260" t="s">
        <v>41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56"/>
      <c r="AE25" s="196">
        <v>2527237</v>
      </c>
      <c r="AF25" s="133">
        <f t="shared" si="1"/>
        <v>3.5</v>
      </c>
      <c r="AG25" s="204">
        <f t="shared" si="0"/>
        <v>-2.460979366661764</v>
      </c>
      <c r="AH25" s="63"/>
      <c r="AI25" s="42">
        <v>2591001</v>
      </c>
    </row>
    <row r="26" spans="2:35" ht="12" customHeight="1">
      <c r="B26" s="56"/>
      <c r="C26" s="106"/>
      <c r="D26" s="260" t="s">
        <v>102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56"/>
      <c r="AE26" s="196">
        <f>SUM(AE27)</f>
        <v>10827600</v>
      </c>
      <c r="AF26" s="133">
        <f t="shared" si="1"/>
        <v>14.9</v>
      </c>
      <c r="AG26" s="204">
        <f t="shared" si="0"/>
        <v>19.50287703761422</v>
      </c>
      <c r="AH26" s="63"/>
      <c r="AI26" s="183">
        <v>9060535</v>
      </c>
    </row>
    <row r="27" spans="2:35" ht="12" customHeight="1">
      <c r="B27" s="56"/>
      <c r="C27" s="106"/>
      <c r="D27" s="106"/>
      <c r="E27" s="260" t="s">
        <v>102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56"/>
      <c r="AE27" s="196">
        <v>10827600</v>
      </c>
      <c r="AF27" s="133">
        <f t="shared" si="1"/>
        <v>14.9</v>
      </c>
      <c r="AG27" s="204">
        <f t="shared" si="0"/>
        <v>19.50287703761422</v>
      </c>
      <c r="AH27" s="63"/>
      <c r="AI27" s="42">
        <v>9060535</v>
      </c>
    </row>
    <row r="28" spans="2:35" ht="12" customHeight="1">
      <c r="B28" s="56"/>
      <c r="C28" s="106"/>
      <c r="D28" s="260" t="s">
        <v>43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56"/>
      <c r="AE28" s="196">
        <f>SUM(AE29)</f>
        <v>1</v>
      </c>
      <c r="AF28" s="133">
        <f t="shared" si="1"/>
        <v>0</v>
      </c>
      <c r="AG28" s="204">
        <f t="shared" si="0"/>
        <v>0</v>
      </c>
      <c r="AH28" s="63"/>
      <c r="AI28" s="183">
        <v>1</v>
      </c>
    </row>
    <row r="29" spans="2:35" ht="12" customHeight="1">
      <c r="B29" s="56"/>
      <c r="C29" s="106"/>
      <c r="D29" s="106"/>
      <c r="E29" s="260" t="s">
        <v>45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56"/>
      <c r="AE29" s="196">
        <v>1</v>
      </c>
      <c r="AF29" s="133">
        <f t="shared" si="1"/>
        <v>0</v>
      </c>
      <c r="AG29" s="204">
        <f t="shared" si="0"/>
        <v>0</v>
      </c>
      <c r="AH29" s="63"/>
      <c r="AI29" s="42">
        <v>1</v>
      </c>
    </row>
    <row r="30" spans="2:35" ht="12" customHeight="1">
      <c r="B30" s="56"/>
      <c r="C30" s="106"/>
      <c r="D30" s="260" t="s">
        <v>47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56"/>
      <c r="AE30" s="196">
        <f>SUM(AE31)</f>
        <v>9348447</v>
      </c>
      <c r="AF30" s="133">
        <f t="shared" si="1"/>
        <v>12.9</v>
      </c>
      <c r="AG30" s="204">
        <f t="shared" si="0"/>
        <v>-10.586012372743237</v>
      </c>
      <c r="AH30" s="63"/>
      <c r="AI30" s="183">
        <v>10455240</v>
      </c>
    </row>
    <row r="31" spans="2:35" ht="12" customHeight="1">
      <c r="B31" s="56"/>
      <c r="C31" s="106"/>
      <c r="D31" s="106"/>
      <c r="E31" s="260" t="s">
        <v>48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56"/>
      <c r="AE31" s="196">
        <v>9348447</v>
      </c>
      <c r="AF31" s="133">
        <f t="shared" si="1"/>
        <v>12.9</v>
      </c>
      <c r="AG31" s="204">
        <f t="shared" si="0"/>
        <v>-10.586012372743237</v>
      </c>
      <c r="AH31" s="63"/>
      <c r="AI31" s="42">
        <v>10455240</v>
      </c>
    </row>
    <row r="32" spans="2:35" ht="12" customHeight="1">
      <c r="B32" s="56"/>
      <c r="C32" s="106"/>
      <c r="D32" s="260" t="s">
        <v>50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56"/>
      <c r="AE32" s="196">
        <f>SUM(AE33)</f>
        <v>600001</v>
      </c>
      <c r="AF32" s="133">
        <f t="shared" si="1"/>
        <v>0.8</v>
      </c>
      <c r="AG32" s="204">
        <f t="shared" si="0"/>
        <v>0</v>
      </c>
      <c r="AH32" s="63"/>
      <c r="AI32" s="183">
        <v>600001</v>
      </c>
    </row>
    <row r="33" spans="2:35" ht="12" customHeight="1">
      <c r="B33" s="56"/>
      <c r="C33" s="106"/>
      <c r="D33" s="106"/>
      <c r="E33" s="260" t="s">
        <v>50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56"/>
      <c r="AE33" s="196">
        <v>600001</v>
      </c>
      <c r="AF33" s="133">
        <f t="shared" si="1"/>
        <v>0.8</v>
      </c>
      <c r="AG33" s="204">
        <f t="shared" si="0"/>
        <v>0</v>
      </c>
      <c r="AH33" s="63"/>
      <c r="AI33" s="42">
        <v>600001</v>
      </c>
    </row>
    <row r="34" spans="2:35" ht="12" customHeight="1">
      <c r="B34" s="56"/>
      <c r="C34" s="106"/>
      <c r="D34" s="260" t="s">
        <v>51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56"/>
      <c r="AE34" s="196">
        <f>SUM(AE35:AE37)</f>
        <v>96047</v>
      </c>
      <c r="AF34" s="133">
        <f t="shared" si="1"/>
        <v>0.1</v>
      </c>
      <c r="AG34" s="204">
        <f t="shared" si="0"/>
        <v>51.02204471838736</v>
      </c>
      <c r="AH34" s="63"/>
      <c r="AI34" s="183">
        <v>63598</v>
      </c>
    </row>
    <row r="35" spans="2:35" ht="12" customHeight="1">
      <c r="B35" s="56"/>
      <c r="C35" s="106"/>
      <c r="D35" s="106"/>
      <c r="E35" s="260" t="s">
        <v>52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56"/>
      <c r="AE35" s="196">
        <v>5</v>
      </c>
      <c r="AF35" s="133">
        <f t="shared" si="1"/>
        <v>0</v>
      </c>
      <c r="AG35" s="204">
        <f t="shared" si="0"/>
        <v>0</v>
      </c>
      <c r="AH35" s="63"/>
      <c r="AI35" s="42">
        <v>5</v>
      </c>
    </row>
    <row r="36" spans="2:35" ht="12" customHeight="1">
      <c r="B36" s="56"/>
      <c r="C36" s="106"/>
      <c r="D36" s="106"/>
      <c r="E36" s="260" t="s">
        <v>103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56"/>
      <c r="AE36" s="196">
        <v>1</v>
      </c>
      <c r="AF36" s="133">
        <f t="shared" si="1"/>
        <v>0</v>
      </c>
      <c r="AG36" s="204">
        <f t="shared" si="0"/>
        <v>0</v>
      </c>
      <c r="AH36" s="63"/>
      <c r="AI36" s="42">
        <v>1</v>
      </c>
    </row>
    <row r="37" spans="1:35" s="16" customFormat="1" ht="12" customHeight="1">
      <c r="A37" s="115"/>
      <c r="B37" s="56"/>
      <c r="C37" s="106"/>
      <c r="D37" s="106"/>
      <c r="E37" s="260" t="s">
        <v>56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56"/>
      <c r="AE37" s="196">
        <v>96041</v>
      </c>
      <c r="AF37" s="133">
        <f t="shared" si="1"/>
        <v>0.1</v>
      </c>
      <c r="AG37" s="204">
        <f t="shared" si="0"/>
        <v>51.026858724367855</v>
      </c>
      <c r="AH37" s="63"/>
      <c r="AI37" s="42">
        <v>63592</v>
      </c>
    </row>
    <row r="38" spans="2:35" ht="10.5" customHeight="1">
      <c r="B38" s="5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56"/>
      <c r="AE38" s="196"/>
      <c r="AF38" s="133"/>
      <c r="AG38" s="204"/>
      <c r="AH38" s="63"/>
      <c r="AI38" s="24"/>
    </row>
    <row r="39" spans="2:35" ht="10.5" customHeight="1">
      <c r="B39" s="5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56"/>
      <c r="AE39" s="196"/>
      <c r="AF39" s="203"/>
      <c r="AG39" s="204"/>
      <c r="AH39" s="52"/>
      <c r="AI39" s="24"/>
    </row>
    <row r="40" spans="2:35" ht="12" customHeight="1">
      <c r="B40" s="99"/>
      <c r="C40" s="257" t="s">
        <v>104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99"/>
      <c r="AE40" s="205">
        <f>SUM(AE41,AE63)</f>
        <v>33773731</v>
      </c>
      <c r="AF40" s="198">
        <v>100</v>
      </c>
      <c r="AG40" s="206">
        <f aca="true" t="shared" si="2" ref="AG40:AG69">SUM(AE40/AI40-1)*100</f>
        <v>2.7485595494920245</v>
      </c>
      <c r="AH40" s="62"/>
      <c r="AI40" s="182">
        <v>32870272</v>
      </c>
    </row>
    <row r="41" spans="2:35" ht="12" customHeight="1">
      <c r="B41" s="99"/>
      <c r="C41" s="257" t="s">
        <v>268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99"/>
      <c r="AE41" s="205">
        <f>SUM(AE42,AE44,AE47,AE49,AE52,AE54,AE57,AE59)</f>
        <v>33634534</v>
      </c>
      <c r="AF41" s="198">
        <f aca="true" t="shared" si="3" ref="AF41:AF64">ROUND(AE41/AE$40*100,1)</f>
        <v>99.6</v>
      </c>
      <c r="AG41" s="206">
        <f t="shared" si="2"/>
        <v>2.7566412841363963</v>
      </c>
      <c r="AH41" s="63"/>
      <c r="AI41" s="43">
        <v>32732224</v>
      </c>
    </row>
    <row r="42" spans="2:35" ht="12" customHeight="1">
      <c r="B42" s="56"/>
      <c r="C42" s="106"/>
      <c r="D42" s="260" t="s">
        <v>105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56"/>
      <c r="AE42" s="196">
        <f>SUM(AE43)</f>
        <v>6066295</v>
      </c>
      <c r="AF42" s="133">
        <f t="shared" si="3"/>
        <v>18</v>
      </c>
      <c r="AG42" s="204">
        <f t="shared" si="2"/>
        <v>-9.171237579778246</v>
      </c>
      <c r="AH42" s="63"/>
      <c r="AI42" s="183">
        <v>6678826</v>
      </c>
    </row>
    <row r="43" spans="2:35" ht="12" customHeight="1">
      <c r="B43" s="56"/>
      <c r="C43" s="106"/>
      <c r="D43" s="106"/>
      <c r="E43" s="260" t="s">
        <v>105</v>
      </c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56"/>
      <c r="AE43" s="196">
        <v>6066295</v>
      </c>
      <c r="AF43" s="133">
        <f t="shared" si="3"/>
        <v>18</v>
      </c>
      <c r="AG43" s="204">
        <f t="shared" si="2"/>
        <v>-9.171237579778246</v>
      </c>
      <c r="AH43" s="63"/>
      <c r="AI43" s="83">
        <v>6678826</v>
      </c>
    </row>
    <row r="44" spans="2:35" ht="12" customHeight="1">
      <c r="B44" s="56"/>
      <c r="C44" s="106"/>
      <c r="D44" s="260" t="s">
        <v>35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56"/>
      <c r="AE44" s="196">
        <f>SUM(AE45:AE46)</f>
        <v>7272324</v>
      </c>
      <c r="AF44" s="133">
        <f t="shared" si="3"/>
        <v>21.5</v>
      </c>
      <c r="AG44" s="204">
        <f t="shared" si="2"/>
        <v>5.415952642630617</v>
      </c>
      <c r="AH44" s="63"/>
      <c r="AI44" s="183">
        <v>6898694</v>
      </c>
    </row>
    <row r="45" spans="2:35" ht="12" customHeight="1">
      <c r="B45" s="56"/>
      <c r="C45" s="106"/>
      <c r="D45" s="106"/>
      <c r="E45" s="260" t="s">
        <v>36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56"/>
      <c r="AE45" s="196">
        <v>5741544</v>
      </c>
      <c r="AF45" s="133">
        <f t="shared" si="3"/>
        <v>17</v>
      </c>
      <c r="AG45" s="204">
        <f t="shared" si="2"/>
        <v>2.481180394232263</v>
      </c>
      <c r="AH45" s="63"/>
      <c r="AI45" s="42">
        <v>5602535</v>
      </c>
    </row>
    <row r="46" spans="2:35" ht="12" customHeight="1">
      <c r="B46" s="56"/>
      <c r="C46" s="106"/>
      <c r="D46" s="106"/>
      <c r="E46" s="260" t="s">
        <v>37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56"/>
      <c r="AE46" s="196">
        <v>1530780</v>
      </c>
      <c r="AF46" s="133">
        <f t="shared" si="3"/>
        <v>4.5</v>
      </c>
      <c r="AG46" s="204">
        <f t="shared" si="2"/>
        <v>18.101251466833922</v>
      </c>
      <c r="AH46" s="63"/>
      <c r="AI46" s="42">
        <v>1296159</v>
      </c>
    </row>
    <row r="47" spans="2:35" ht="12" customHeight="1">
      <c r="B47" s="56"/>
      <c r="C47" s="106"/>
      <c r="D47" s="260" t="s">
        <v>106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56"/>
      <c r="AE47" s="196">
        <f>SUM(AE48)</f>
        <v>9750871</v>
      </c>
      <c r="AF47" s="133">
        <f t="shared" si="3"/>
        <v>28.9</v>
      </c>
      <c r="AG47" s="204">
        <f t="shared" si="2"/>
        <v>-0.7844249327734643</v>
      </c>
      <c r="AH47" s="63"/>
      <c r="AI47" s="183">
        <v>9827964</v>
      </c>
    </row>
    <row r="48" spans="2:35" ht="12" customHeight="1">
      <c r="B48" s="56"/>
      <c r="C48" s="106"/>
      <c r="D48" s="106"/>
      <c r="E48" s="260" t="s">
        <v>106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56"/>
      <c r="AE48" s="196">
        <v>9750871</v>
      </c>
      <c r="AF48" s="133">
        <f t="shared" si="3"/>
        <v>28.9</v>
      </c>
      <c r="AG48" s="204">
        <f t="shared" si="2"/>
        <v>-0.7844249327734643</v>
      </c>
      <c r="AH48" s="63"/>
      <c r="AI48" s="42">
        <v>9827964</v>
      </c>
    </row>
    <row r="49" spans="2:35" ht="12" customHeight="1">
      <c r="B49" s="56"/>
      <c r="C49" s="106"/>
      <c r="D49" s="260" t="s">
        <v>107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56"/>
      <c r="AE49" s="196">
        <f>SUM(AE50:AE51)</f>
        <v>4845850</v>
      </c>
      <c r="AF49" s="133">
        <f t="shared" si="3"/>
        <v>14.3</v>
      </c>
      <c r="AG49" s="204">
        <f t="shared" si="2"/>
        <v>1.5842476233560498</v>
      </c>
      <c r="AH49" s="63"/>
      <c r="AI49" s="183">
        <v>4770277</v>
      </c>
    </row>
    <row r="50" spans="2:35" ht="12" customHeight="1">
      <c r="B50" s="56"/>
      <c r="C50" s="106"/>
      <c r="D50" s="106"/>
      <c r="E50" s="260" t="s">
        <v>40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56"/>
      <c r="AE50" s="196">
        <v>4685212</v>
      </c>
      <c r="AF50" s="133">
        <f t="shared" si="3"/>
        <v>13.9</v>
      </c>
      <c r="AG50" s="204">
        <f t="shared" si="2"/>
        <v>2.0497457475388225</v>
      </c>
      <c r="AH50" s="63"/>
      <c r="AI50" s="42">
        <v>4591106</v>
      </c>
    </row>
    <row r="51" spans="2:35" ht="12" customHeight="1">
      <c r="B51" s="56"/>
      <c r="C51" s="106"/>
      <c r="D51" s="106"/>
      <c r="E51" s="260" t="s">
        <v>41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56"/>
      <c r="AE51" s="196">
        <v>160638</v>
      </c>
      <c r="AF51" s="133">
        <f t="shared" si="3"/>
        <v>0.5</v>
      </c>
      <c r="AG51" s="204">
        <f t="shared" si="2"/>
        <v>-10.343749825585613</v>
      </c>
      <c r="AH51" s="63"/>
      <c r="AI51" s="42">
        <v>179171</v>
      </c>
    </row>
    <row r="52" spans="2:35" ht="12" customHeight="1">
      <c r="B52" s="56"/>
      <c r="C52" s="106"/>
      <c r="D52" s="260" t="s">
        <v>43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56"/>
      <c r="AE52" s="196">
        <f>SUM(AE53)</f>
        <v>8800</v>
      </c>
      <c r="AF52" s="133">
        <f t="shared" si="3"/>
        <v>0</v>
      </c>
      <c r="AG52" s="204">
        <f t="shared" si="2"/>
        <v>4.58759210839077</v>
      </c>
      <c r="AH52" s="63"/>
      <c r="AI52" s="183">
        <v>8414</v>
      </c>
    </row>
    <row r="53" spans="2:35" ht="12" customHeight="1">
      <c r="B53" s="56"/>
      <c r="C53" s="106"/>
      <c r="D53" s="106"/>
      <c r="E53" s="260" t="s">
        <v>44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56"/>
      <c r="AE53" s="196">
        <v>8800</v>
      </c>
      <c r="AF53" s="133">
        <f t="shared" si="3"/>
        <v>0</v>
      </c>
      <c r="AG53" s="204">
        <f t="shared" si="2"/>
        <v>4.58759210839077</v>
      </c>
      <c r="AH53" s="63"/>
      <c r="AI53" s="42">
        <v>8414</v>
      </c>
    </row>
    <row r="54" spans="2:35" ht="12" customHeight="1">
      <c r="B54" s="56"/>
      <c r="C54" s="106"/>
      <c r="D54" s="260" t="s">
        <v>47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56"/>
      <c r="AE54" s="196">
        <f>SUM(AE55:AE56)</f>
        <v>5676889</v>
      </c>
      <c r="AF54" s="133">
        <f t="shared" si="3"/>
        <v>16.8</v>
      </c>
      <c r="AG54" s="204">
        <f t="shared" si="2"/>
        <v>25.119766444413294</v>
      </c>
      <c r="AH54" s="63"/>
      <c r="AI54" s="183">
        <v>4537164</v>
      </c>
    </row>
    <row r="55" spans="2:35" ht="12" customHeight="1">
      <c r="B55" s="56"/>
      <c r="C55" s="106"/>
      <c r="D55" s="106"/>
      <c r="E55" s="260" t="s">
        <v>108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56"/>
      <c r="AE55" s="196">
        <v>4739918</v>
      </c>
      <c r="AF55" s="133">
        <f t="shared" si="3"/>
        <v>14</v>
      </c>
      <c r="AG55" s="204">
        <f t="shared" si="2"/>
        <v>7.132745871080015</v>
      </c>
      <c r="AH55" s="63"/>
      <c r="AI55" s="42">
        <v>4424341</v>
      </c>
    </row>
    <row r="56" spans="2:35" ht="12" customHeight="1">
      <c r="B56" s="56"/>
      <c r="C56" s="106"/>
      <c r="D56" s="106"/>
      <c r="E56" s="260" t="s">
        <v>49</v>
      </c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56"/>
      <c r="AE56" s="196">
        <v>936971</v>
      </c>
      <c r="AF56" s="133">
        <f t="shared" si="3"/>
        <v>2.8</v>
      </c>
      <c r="AG56" s="204">
        <f t="shared" si="2"/>
        <v>730.4787144465225</v>
      </c>
      <c r="AH56" s="63"/>
      <c r="AI56" s="42">
        <v>112823</v>
      </c>
    </row>
    <row r="57" spans="2:35" ht="12" customHeight="1">
      <c r="B57" s="56"/>
      <c r="C57" s="106"/>
      <c r="D57" s="260" t="s">
        <v>109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56"/>
      <c r="AE57" s="196">
        <f>SUM(AE58)</f>
        <v>9422</v>
      </c>
      <c r="AF57" s="133">
        <f t="shared" si="3"/>
        <v>0</v>
      </c>
      <c r="AG57" s="204">
        <f t="shared" si="2"/>
        <v>20.485933503836318</v>
      </c>
      <c r="AH57" s="63"/>
      <c r="AI57" s="183">
        <v>7820</v>
      </c>
    </row>
    <row r="58" spans="2:35" ht="12" customHeight="1">
      <c r="B58" s="56"/>
      <c r="C58" s="106"/>
      <c r="D58" s="106"/>
      <c r="E58" s="260" t="s">
        <v>109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56"/>
      <c r="AE58" s="196">
        <v>9422</v>
      </c>
      <c r="AF58" s="133">
        <f t="shared" si="3"/>
        <v>0</v>
      </c>
      <c r="AG58" s="204">
        <f t="shared" si="2"/>
        <v>20.485933503836318</v>
      </c>
      <c r="AH58" s="63"/>
      <c r="AI58" s="42">
        <v>7820</v>
      </c>
    </row>
    <row r="59" spans="2:35" ht="12" customHeight="1">
      <c r="B59" s="56"/>
      <c r="C59" s="106"/>
      <c r="D59" s="260" t="s">
        <v>51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56"/>
      <c r="AE59" s="196">
        <f>SUM(AE60:AE62)</f>
        <v>4083</v>
      </c>
      <c r="AF59" s="133">
        <f t="shared" si="3"/>
        <v>0</v>
      </c>
      <c r="AG59" s="204">
        <f t="shared" si="2"/>
        <v>33.213703099510596</v>
      </c>
      <c r="AH59" s="63"/>
      <c r="AI59" s="183">
        <v>3065</v>
      </c>
    </row>
    <row r="60" spans="2:35" ht="12" customHeight="1">
      <c r="B60" s="56"/>
      <c r="C60" s="106"/>
      <c r="D60" s="106"/>
      <c r="E60" s="260" t="s">
        <v>291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56"/>
      <c r="AE60" s="196">
        <v>2</v>
      </c>
      <c r="AF60" s="133">
        <f t="shared" si="3"/>
        <v>0</v>
      </c>
      <c r="AG60" s="204">
        <f t="shared" si="2"/>
        <v>0</v>
      </c>
      <c r="AH60" s="63"/>
      <c r="AI60" s="42">
        <v>2</v>
      </c>
    </row>
    <row r="61" spans="2:35" ht="12" customHeight="1">
      <c r="B61" s="56"/>
      <c r="C61" s="106"/>
      <c r="D61" s="106"/>
      <c r="E61" s="260" t="s">
        <v>103</v>
      </c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56"/>
      <c r="AE61" s="196">
        <v>601</v>
      </c>
      <c r="AF61" s="133">
        <f t="shared" si="3"/>
        <v>0</v>
      </c>
      <c r="AG61" s="204">
        <f>SUM(AE61/AI61-1)*100</f>
        <v>-66.44332774986042</v>
      </c>
      <c r="AH61" s="52"/>
      <c r="AI61" s="42">
        <v>1791</v>
      </c>
    </row>
    <row r="62" spans="2:35" ht="12" customHeight="1">
      <c r="B62" s="56"/>
      <c r="C62" s="106"/>
      <c r="D62" s="106"/>
      <c r="E62" s="260" t="s">
        <v>56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56"/>
      <c r="AE62" s="196">
        <v>3480</v>
      </c>
      <c r="AF62" s="133">
        <f t="shared" si="3"/>
        <v>0</v>
      </c>
      <c r="AG62" s="204">
        <f t="shared" si="2"/>
        <v>173.58490566037736</v>
      </c>
      <c r="AH62" s="52"/>
      <c r="AI62" s="42">
        <v>1272</v>
      </c>
    </row>
    <row r="63" spans="2:35" ht="12" customHeight="1">
      <c r="B63" s="56"/>
      <c r="C63" s="257" t="s">
        <v>269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99"/>
      <c r="AE63" s="205">
        <f>SUM(AE64,AE66,AE68)</f>
        <v>139197</v>
      </c>
      <c r="AF63" s="198">
        <f t="shared" si="3"/>
        <v>0.4</v>
      </c>
      <c r="AG63" s="206">
        <f t="shared" si="2"/>
        <v>0.8323191933240714</v>
      </c>
      <c r="AH63" s="52"/>
      <c r="AI63" s="44">
        <v>138048</v>
      </c>
    </row>
    <row r="64" spans="2:35" ht="12" customHeight="1">
      <c r="B64" s="56"/>
      <c r="C64" s="106"/>
      <c r="D64" s="260" t="s">
        <v>270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56"/>
      <c r="AE64" s="196">
        <f>SUM(AE65:AE65)</f>
        <v>47342</v>
      </c>
      <c r="AF64" s="133">
        <f t="shared" si="3"/>
        <v>0.1</v>
      </c>
      <c r="AG64" s="204">
        <f t="shared" si="2"/>
        <v>0</v>
      </c>
      <c r="AH64" s="56"/>
      <c r="AI64" s="183">
        <v>47342</v>
      </c>
    </row>
    <row r="65" spans="2:35" ht="12" customHeight="1">
      <c r="B65" s="56"/>
      <c r="C65" s="106"/>
      <c r="D65" s="106"/>
      <c r="E65" s="260" t="s">
        <v>278</v>
      </c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56"/>
      <c r="AE65" s="196">
        <v>47342</v>
      </c>
      <c r="AF65" s="133">
        <f>ROUND(AE65/AE$40*100,1)</f>
        <v>0.1</v>
      </c>
      <c r="AG65" s="204">
        <f t="shared" si="2"/>
        <v>0</v>
      </c>
      <c r="AH65" s="56"/>
      <c r="AI65" s="42">
        <v>47342</v>
      </c>
    </row>
    <row r="66" spans="2:35" ht="12" customHeight="1">
      <c r="B66" s="56"/>
      <c r="C66" s="106"/>
      <c r="D66" s="260" t="s">
        <v>47</v>
      </c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56"/>
      <c r="AE66" s="196">
        <f>SUM(AE67)</f>
        <v>86109</v>
      </c>
      <c r="AF66" s="133">
        <f>ROUND(AE66/AE$40*100,1)</f>
        <v>0.3</v>
      </c>
      <c r="AG66" s="204">
        <f t="shared" si="2"/>
        <v>1.2844489925544211</v>
      </c>
      <c r="AH66" s="56"/>
      <c r="AI66" s="183">
        <v>85017</v>
      </c>
    </row>
    <row r="67" spans="2:35" ht="12" customHeight="1">
      <c r="B67" s="56"/>
      <c r="C67" s="106"/>
      <c r="D67" s="106"/>
      <c r="E67" s="260" t="s">
        <v>48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56"/>
      <c r="AE67" s="196">
        <v>86109</v>
      </c>
      <c r="AF67" s="133">
        <f>ROUND(AE67/AE$40*100,1)</f>
        <v>0.3</v>
      </c>
      <c r="AG67" s="204">
        <f t="shared" si="2"/>
        <v>1.2844489925544211</v>
      </c>
      <c r="AH67" s="56"/>
      <c r="AI67" s="42">
        <v>85017</v>
      </c>
    </row>
    <row r="68" spans="2:35" ht="12" customHeight="1">
      <c r="B68" s="56"/>
      <c r="C68" s="106"/>
      <c r="D68" s="260" t="s">
        <v>51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56"/>
      <c r="AE68" s="196">
        <f>SUM(AE69)</f>
        <v>5746</v>
      </c>
      <c r="AF68" s="133">
        <f>ROUND(AE68/AE$40*100,1)</f>
        <v>0</v>
      </c>
      <c r="AG68" s="204">
        <f t="shared" si="2"/>
        <v>1.001933555985235</v>
      </c>
      <c r="AH68" s="56"/>
      <c r="AI68" s="183">
        <v>5689</v>
      </c>
    </row>
    <row r="69" spans="2:35" ht="12" customHeight="1">
      <c r="B69" s="56"/>
      <c r="C69" s="106"/>
      <c r="D69" s="106"/>
      <c r="E69" s="260" t="s">
        <v>56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56"/>
      <c r="AE69" s="196">
        <v>5746</v>
      </c>
      <c r="AF69" s="133">
        <f>ROUND(AE69/AE$40*100,1)</f>
        <v>0</v>
      </c>
      <c r="AG69" s="204">
        <f t="shared" si="2"/>
        <v>1.001933555985235</v>
      </c>
      <c r="AH69" s="56"/>
      <c r="AI69" s="42">
        <v>5689</v>
      </c>
    </row>
    <row r="70" spans="1:35" s="7" customFormat="1" ht="12" customHeight="1">
      <c r="A70" s="5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9"/>
      <c r="AE70" s="60"/>
      <c r="AF70" s="53"/>
      <c r="AG70" s="61"/>
      <c r="AH70" s="58"/>
      <c r="AI70" s="13"/>
    </row>
    <row r="71" spans="2:34" ht="10.5" customHeight="1">
      <c r="B71" s="240" t="s">
        <v>4</v>
      </c>
      <c r="C71" s="240"/>
      <c r="D71" s="240"/>
      <c r="E71" s="54" t="s">
        <v>281</v>
      </c>
      <c r="F71" s="138" t="s">
        <v>5</v>
      </c>
      <c r="I71" s="138"/>
      <c r="J71" s="138"/>
      <c r="K71" s="138"/>
      <c r="L71" s="138"/>
      <c r="M71" s="138"/>
      <c r="N71" s="138"/>
      <c r="O71" s="138"/>
      <c r="P71" s="138"/>
      <c r="Q71" s="138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56"/>
      <c r="AE71" s="52"/>
      <c r="AF71" s="52"/>
      <c r="AG71" s="52"/>
      <c r="AH71" s="56"/>
    </row>
    <row r="72" ht="10.5" customHeight="1">
      <c r="AH72" s="56"/>
    </row>
    <row r="73" ht="11.25">
      <c r="AH73" s="56"/>
    </row>
    <row r="74" ht="11.25">
      <c r="AH74" s="56"/>
    </row>
    <row r="75" ht="11.25">
      <c r="AH75" s="56"/>
    </row>
    <row r="76" ht="11.25">
      <c r="AH76" s="56"/>
    </row>
    <row r="77" ht="11.25">
      <c r="AH77" s="56"/>
    </row>
    <row r="78" ht="11.25">
      <c r="AH78" s="56"/>
    </row>
    <row r="79" ht="11.25">
      <c r="AH79" s="56"/>
    </row>
    <row r="80" ht="11.25">
      <c r="AH80" s="56"/>
    </row>
    <row r="81" ht="11.25">
      <c r="AH81" s="56"/>
    </row>
    <row r="82" ht="11.25">
      <c r="AH82" s="56"/>
    </row>
    <row r="83" ht="11.25">
      <c r="AH83" s="56"/>
    </row>
    <row r="84" ht="11.25">
      <c r="AH84" s="56"/>
    </row>
    <row r="85" ht="11.25">
      <c r="AH85" s="56"/>
    </row>
    <row r="86" ht="11.25">
      <c r="AH86" s="56"/>
    </row>
    <row r="87" ht="11.25">
      <c r="AH87" s="56"/>
    </row>
    <row r="88" ht="11.25">
      <c r="AH88" s="56"/>
    </row>
    <row r="89" ht="11.25">
      <c r="AH89" s="56"/>
    </row>
    <row r="90" ht="11.25">
      <c r="AH90" s="56"/>
    </row>
    <row r="91" ht="11.25">
      <c r="AH91" s="56"/>
    </row>
    <row r="92" ht="11.25">
      <c r="AH92" s="56"/>
    </row>
    <row r="93" ht="11.25">
      <c r="AH93" s="56"/>
    </row>
    <row r="94" ht="11.25">
      <c r="AH94" s="56"/>
    </row>
    <row r="95" ht="11.25">
      <c r="AH95" s="56"/>
    </row>
    <row r="96" ht="11.25">
      <c r="AH96" s="56"/>
    </row>
    <row r="97" ht="11.25">
      <c r="AH97" s="56"/>
    </row>
    <row r="98" ht="11.25">
      <c r="AH98" s="56"/>
    </row>
    <row r="99" ht="11.25">
      <c r="AH99" s="56"/>
    </row>
    <row r="100" ht="11.25">
      <c r="AH100" s="56"/>
    </row>
    <row r="101" ht="11.25">
      <c r="AH101" s="56"/>
    </row>
    <row r="102" ht="11.25">
      <c r="AH102" s="56"/>
    </row>
    <row r="103" ht="11.25">
      <c r="AH103" s="56"/>
    </row>
    <row r="104" ht="11.25">
      <c r="AH104" s="56"/>
    </row>
    <row r="105" ht="11.25">
      <c r="AH105" s="56"/>
    </row>
    <row r="106" ht="11.25">
      <c r="AH106" s="56"/>
    </row>
    <row r="107" ht="11.25">
      <c r="AH107" s="56"/>
    </row>
    <row r="108" ht="11.25">
      <c r="AH108" s="56"/>
    </row>
    <row r="109" ht="11.25">
      <c r="AH109" s="56"/>
    </row>
    <row r="110" ht="11.25">
      <c r="AH110" s="56"/>
    </row>
    <row r="111" ht="11.25">
      <c r="AH111" s="56"/>
    </row>
    <row r="112" ht="11.25">
      <c r="AH112" s="56"/>
    </row>
    <row r="113" ht="11.25">
      <c r="AH113" s="56"/>
    </row>
    <row r="114" ht="11.25">
      <c r="AH114" s="56"/>
    </row>
    <row r="115" ht="11.25">
      <c r="AH115" s="56"/>
    </row>
    <row r="116" ht="11.25">
      <c r="AH116" s="56"/>
    </row>
    <row r="117" ht="11.25">
      <c r="AH117" s="56"/>
    </row>
    <row r="118" ht="11.25">
      <c r="AH118" s="56"/>
    </row>
    <row r="119" ht="11.25">
      <c r="AH119" s="56"/>
    </row>
    <row r="120" ht="11.25">
      <c r="AH120" s="56"/>
    </row>
    <row r="121" ht="11.25">
      <c r="AH121" s="56"/>
    </row>
    <row r="122" ht="11.25">
      <c r="AH122" s="56"/>
    </row>
    <row r="123" ht="11.25">
      <c r="AH123" s="56"/>
    </row>
    <row r="124" ht="11.25">
      <c r="AH124" s="56"/>
    </row>
    <row r="125" ht="11.25">
      <c r="AH125" s="56"/>
    </row>
    <row r="126" ht="11.25">
      <c r="AH126" s="56"/>
    </row>
    <row r="127" ht="11.25">
      <c r="AH127" s="56"/>
    </row>
    <row r="128" ht="11.25">
      <c r="AH128" s="56"/>
    </row>
    <row r="129" ht="11.25">
      <c r="AH129" s="56"/>
    </row>
    <row r="130" ht="11.25">
      <c r="AH130" s="56"/>
    </row>
    <row r="131" ht="11.25">
      <c r="AH131" s="56"/>
    </row>
    <row r="132" ht="11.25">
      <c r="AH132" s="56"/>
    </row>
    <row r="133" ht="11.25">
      <c r="AH133" s="56"/>
    </row>
    <row r="134" ht="11.25">
      <c r="AH134" s="56"/>
    </row>
    <row r="135" ht="11.25">
      <c r="AH135" s="56"/>
    </row>
    <row r="136" ht="11.25">
      <c r="AH136" s="56"/>
    </row>
    <row r="137" ht="11.25">
      <c r="AH137" s="56"/>
    </row>
    <row r="138" ht="11.25">
      <c r="AH138" s="56"/>
    </row>
    <row r="139" ht="11.25">
      <c r="AH139" s="56"/>
    </row>
    <row r="140" ht="11.25">
      <c r="AH140" s="56"/>
    </row>
    <row r="141" ht="11.25">
      <c r="AH141" s="56"/>
    </row>
    <row r="142" ht="11.25">
      <c r="AH142" s="56"/>
    </row>
    <row r="143" ht="11.25">
      <c r="AH143" s="56"/>
    </row>
    <row r="144" ht="11.25">
      <c r="AH144" s="56"/>
    </row>
    <row r="145" ht="11.25">
      <c r="AH145" s="56"/>
    </row>
    <row r="146" ht="11.25">
      <c r="AH146" s="56"/>
    </row>
    <row r="147" ht="11.25">
      <c r="AH147" s="56"/>
    </row>
    <row r="148" ht="11.25">
      <c r="AH148" s="56"/>
    </row>
    <row r="149" ht="11.25">
      <c r="AH149" s="56"/>
    </row>
    <row r="150" ht="11.25">
      <c r="AH150" s="56"/>
    </row>
    <row r="151" ht="11.25">
      <c r="AH151" s="56"/>
    </row>
    <row r="152" ht="11.25">
      <c r="AH152" s="56"/>
    </row>
    <row r="153" ht="11.25">
      <c r="AH153" s="56"/>
    </row>
    <row r="154" ht="11.25">
      <c r="AH154" s="56"/>
    </row>
    <row r="155" ht="11.25">
      <c r="AH155" s="56"/>
    </row>
    <row r="156" ht="11.25">
      <c r="AH156" s="56"/>
    </row>
    <row r="157" ht="11.25">
      <c r="AH157" s="56"/>
    </row>
    <row r="158" ht="11.25">
      <c r="AH158" s="56"/>
    </row>
    <row r="159" ht="11.25">
      <c r="AH159" s="56"/>
    </row>
    <row r="160" ht="11.25">
      <c r="AH160" s="56"/>
    </row>
    <row r="161" ht="11.25">
      <c r="AH161" s="56"/>
    </row>
    <row r="162" ht="11.25">
      <c r="AH162" s="56"/>
    </row>
    <row r="163" ht="11.25">
      <c r="AH163" s="56"/>
    </row>
    <row r="164" ht="11.25">
      <c r="AH164" s="56"/>
    </row>
    <row r="165" ht="11.25">
      <c r="AH165" s="56"/>
    </row>
    <row r="166" ht="11.25">
      <c r="AH166" s="56"/>
    </row>
    <row r="167" ht="11.25">
      <c r="AH167" s="56"/>
    </row>
    <row r="168" ht="11.25">
      <c r="AH168" s="56"/>
    </row>
    <row r="169" ht="11.25">
      <c r="AH169" s="56"/>
    </row>
    <row r="170" ht="11.25">
      <c r="AH170" s="56"/>
    </row>
    <row r="171" ht="11.25">
      <c r="AH171" s="56"/>
    </row>
    <row r="172" ht="11.25">
      <c r="AH172" s="56"/>
    </row>
    <row r="173" ht="11.25">
      <c r="AH173" s="56"/>
    </row>
    <row r="174" ht="11.25">
      <c r="AH174" s="56"/>
    </row>
    <row r="175" ht="11.25">
      <c r="AH175" s="56"/>
    </row>
    <row r="176" ht="11.25">
      <c r="AH176" s="56"/>
    </row>
    <row r="177" ht="11.25">
      <c r="AH177" s="56"/>
    </row>
    <row r="178" ht="11.25">
      <c r="AH178" s="56"/>
    </row>
    <row r="179" ht="11.25">
      <c r="AH179" s="56"/>
    </row>
    <row r="180" ht="11.25">
      <c r="AH180" s="56"/>
    </row>
    <row r="181" ht="11.25">
      <c r="AH181" s="56"/>
    </row>
    <row r="182" ht="11.25">
      <c r="AH182" s="56"/>
    </row>
    <row r="183" ht="11.25">
      <c r="AH183" s="56"/>
    </row>
    <row r="184" ht="11.25">
      <c r="AH184" s="56"/>
    </row>
    <row r="185" ht="11.25">
      <c r="AH185" s="56"/>
    </row>
    <row r="186" ht="11.25">
      <c r="AH186" s="56"/>
    </row>
    <row r="187" ht="11.25">
      <c r="AH187" s="56"/>
    </row>
    <row r="188" ht="11.25">
      <c r="AH188" s="56"/>
    </row>
    <row r="189" ht="11.25">
      <c r="AH189" s="56"/>
    </row>
    <row r="190" ht="11.25">
      <c r="AH190" s="56"/>
    </row>
    <row r="191" ht="11.25">
      <c r="AH191" s="56"/>
    </row>
    <row r="192" ht="11.25">
      <c r="AH192" s="56"/>
    </row>
    <row r="193" ht="11.25">
      <c r="AH193" s="56"/>
    </row>
    <row r="194" ht="11.25">
      <c r="AH194" s="56"/>
    </row>
    <row r="195" ht="11.25">
      <c r="AH195" s="56"/>
    </row>
    <row r="196" ht="11.25">
      <c r="AH196" s="56"/>
    </row>
    <row r="197" ht="11.25">
      <c r="AH197" s="56"/>
    </row>
    <row r="198" ht="11.25">
      <c r="AH198" s="56"/>
    </row>
    <row r="199" ht="11.25">
      <c r="AH199" s="56"/>
    </row>
    <row r="200" ht="11.25">
      <c r="AH200" s="56"/>
    </row>
    <row r="201" ht="11.25">
      <c r="AH201" s="56"/>
    </row>
    <row r="202" ht="11.25">
      <c r="AH202" s="56"/>
    </row>
    <row r="203" ht="11.25">
      <c r="AH203" s="56"/>
    </row>
    <row r="204" ht="11.25">
      <c r="AH204" s="56"/>
    </row>
    <row r="205" ht="11.25">
      <c r="AH205" s="56"/>
    </row>
    <row r="206" ht="11.25">
      <c r="AH206" s="56"/>
    </row>
    <row r="207" ht="11.25">
      <c r="AH207" s="56"/>
    </row>
    <row r="208" ht="11.25">
      <c r="AH208" s="56"/>
    </row>
    <row r="209" ht="11.25">
      <c r="AH209" s="56"/>
    </row>
    <row r="210" ht="11.25">
      <c r="AH210" s="56"/>
    </row>
    <row r="211" ht="11.25">
      <c r="AH211" s="56"/>
    </row>
    <row r="212" ht="11.25">
      <c r="AH212" s="56"/>
    </row>
    <row r="213" ht="11.25">
      <c r="AH213" s="56"/>
    </row>
    <row r="214" ht="11.25">
      <c r="AH214" s="56"/>
    </row>
    <row r="215" ht="11.25">
      <c r="AH215" s="56"/>
    </row>
    <row r="216" ht="11.25">
      <c r="AH216" s="56"/>
    </row>
    <row r="217" ht="11.25">
      <c r="AH217" s="56"/>
    </row>
    <row r="218" ht="11.25">
      <c r="AH218" s="56"/>
    </row>
    <row r="219" ht="11.25">
      <c r="AH219" s="56"/>
    </row>
    <row r="220" ht="11.25">
      <c r="AH220" s="56"/>
    </row>
    <row r="221" ht="11.25">
      <c r="AH221" s="56"/>
    </row>
    <row r="222" ht="11.25">
      <c r="AH222" s="56"/>
    </row>
    <row r="223" ht="11.25">
      <c r="AH223" s="56"/>
    </row>
    <row r="224" ht="11.25">
      <c r="AH224" s="56"/>
    </row>
    <row r="225" ht="11.25">
      <c r="AH225" s="56"/>
    </row>
    <row r="226" ht="11.25">
      <c r="AH226" s="56"/>
    </row>
    <row r="227" ht="11.25">
      <c r="AH227" s="56"/>
    </row>
    <row r="228" ht="11.25">
      <c r="AH228" s="56"/>
    </row>
    <row r="229" ht="11.25">
      <c r="AH229" s="56"/>
    </row>
    <row r="230" ht="11.25">
      <c r="AH230" s="56"/>
    </row>
    <row r="231" ht="11.25">
      <c r="AH231" s="56"/>
    </row>
    <row r="232" ht="11.25">
      <c r="AH232" s="56"/>
    </row>
    <row r="233" ht="11.25">
      <c r="AH233" s="56"/>
    </row>
    <row r="234" ht="11.25">
      <c r="AH234" s="56"/>
    </row>
    <row r="235" ht="11.25">
      <c r="AH235" s="56"/>
    </row>
    <row r="236" ht="11.25">
      <c r="AH236" s="56"/>
    </row>
    <row r="237" ht="11.25">
      <c r="AH237" s="56"/>
    </row>
    <row r="238" ht="11.25">
      <c r="AH238" s="56"/>
    </row>
    <row r="239" ht="11.25">
      <c r="AH239" s="56"/>
    </row>
    <row r="240" ht="11.25">
      <c r="AH240" s="56"/>
    </row>
    <row r="241" ht="11.25">
      <c r="AH241" s="56"/>
    </row>
    <row r="242" ht="11.25">
      <c r="AH242" s="56"/>
    </row>
    <row r="243" ht="11.25">
      <c r="AH243" s="56"/>
    </row>
    <row r="244" ht="11.25">
      <c r="AH244" s="56"/>
    </row>
    <row r="245" ht="11.25">
      <c r="AH245" s="56"/>
    </row>
    <row r="246" ht="11.25">
      <c r="AH246" s="56"/>
    </row>
    <row r="247" ht="11.25">
      <c r="AH247" s="56"/>
    </row>
    <row r="248" ht="11.25">
      <c r="AH248" s="56"/>
    </row>
    <row r="249" ht="11.25">
      <c r="AH249" s="56"/>
    </row>
    <row r="250" ht="11.25">
      <c r="AH250" s="56"/>
    </row>
    <row r="251" ht="11.25">
      <c r="AH251" s="56"/>
    </row>
    <row r="252" ht="11.25">
      <c r="AH252" s="56"/>
    </row>
    <row r="253" ht="11.25">
      <c r="AH253" s="56"/>
    </row>
    <row r="254" ht="11.25">
      <c r="AH254" s="56"/>
    </row>
    <row r="255" ht="11.25">
      <c r="AH255" s="56"/>
    </row>
    <row r="256" ht="11.25">
      <c r="AH256" s="56"/>
    </row>
    <row r="257" ht="11.25">
      <c r="AH257" s="56"/>
    </row>
    <row r="258" ht="11.25">
      <c r="AH258" s="56"/>
    </row>
    <row r="259" ht="11.25">
      <c r="AH259" s="56"/>
    </row>
    <row r="260" ht="11.25">
      <c r="AH260" s="56"/>
    </row>
    <row r="261" ht="11.25">
      <c r="AH261" s="56"/>
    </row>
    <row r="262" ht="11.25">
      <c r="AH262" s="56"/>
    </row>
    <row r="263" ht="11.25">
      <c r="AH263" s="56"/>
    </row>
    <row r="264" ht="11.25">
      <c r="AH264" s="56"/>
    </row>
    <row r="265" ht="11.25">
      <c r="AH265" s="56"/>
    </row>
    <row r="266" ht="11.25">
      <c r="AH266" s="56"/>
    </row>
    <row r="267" ht="11.25">
      <c r="AH267" s="56"/>
    </row>
    <row r="268" ht="11.25">
      <c r="AH268" s="56"/>
    </row>
    <row r="269" ht="11.25">
      <c r="AH269" s="56"/>
    </row>
    <row r="270" ht="11.25">
      <c r="AH270" s="56"/>
    </row>
    <row r="271" ht="11.25">
      <c r="AH271" s="56"/>
    </row>
    <row r="272" ht="11.25">
      <c r="AH272" s="56"/>
    </row>
    <row r="273" ht="11.25">
      <c r="AH273" s="56"/>
    </row>
    <row r="274" ht="11.25">
      <c r="AH274" s="56"/>
    </row>
  </sheetData>
  <sheetProtection/>
  <mergeCells count="63">
    <mergeCell ref="E37:AC37"/>
    <mergeCell ref="C40:AC40"/>
    <mergeCell ref="C41:AC41"/>
    <mergeCell ref="D42:AC42"/>
    <mergeCell ref="D47:AC47"/>
    <mergeCell ref="E51:AC51"/>
    <mergeCell ref="E48:AC48"/>
    <mergeCell ref="D49:AC49"/>
    <mergeCell ref="E50:AC50"/>
    <mergeCell ref="E46:AC46"/>
    <mergeCell ref="E31:AC31"/>
    <mergeCell ref="E33:AC33"/>
    <mergeCell ref="D32:AC32"/>
    <mergeCell ref="D34:AC34"/>
    <mergeCell ref="E35:AC35"/>
    <mergeCell ref="E43:AC43"/>
    <mergeCell ref="D44:AC44"/>
    <mergeCell ref="E45:AC45"/>
    <mergeCell ref="E36:AC36"/>
    <mergeCell ref="D28:AC28"/>
    <mergeCell ref="D19:AC19"/>
    <mergeCell ref="E20:AC20"/>
    <mergeCell ref="D21:AC21"/>
    <mergeCell ref="E25:AC25"/>
    <mergeCell ref="E24:AC24"/>
    <mergeCell ref="D30:AC30"/>
    <mergeCell ref="D14:AC14"/>
    <mergeCell ref="C9:AC9"/>
    <mergeCell ref="E17:AC17"/>
    <mergeCell ref="E15:AC15"/>
    <mergeCell ref="D16:AC16"/>
    <mergeCell ref="D26:AC26"/>
    <mergeCell ref="E27:AC27"/>
    <mergeCell ref="E22:AC22"/>
    <mergeCell ref="D23:AC23"/>
    <mergeCell ref="D52:AC52"/>
    <mergeCell ref="E18:AC18"/>
    <mergeCell ref="B3:AG3"/>
    <mergeCell ref="E13:AC13"/>
    <mergeCell ref="D12:AC12"/>
    <mergeCell ref="E11:AC11"/>
    <mergeCell ref="D10:AC10"/>
    <mergeCell ref="B5:AD6"/>
    <mergeCell ref="AE5:AG5"/>
    <mergeCell ref="E29:AC29"/>
    <mergeCell ref="D59:AC59"/>
    <mergeCell ref="E60:AC60"/>
    <mergeCell ref="E61:AC61"/>
    <mergeCell ref="E58:AC58"/>
    <mergeCell ref="E67:AC67"/>
    <mergeCell ref="B71:D71"/>
    <mergeCell ref="D68:AC68"/>
    <mergeCell ref="E69:AC69"/>
    <mergeCell ref="E53:AC53"/>
    <mergeCell ref="D54:AC54"/>
    <mergeCell ref="E55:AC55"/>
    <mergeCell ref="D66:AC66"/>
    <mergeCell ref="E56:AC56"/>
    <mergeCell ref="E62:AC62"/>
    <mergeCell ref="D64:AC64"/>
    <mergeCell ref="E65:AC65"/>
    <mergeCell ref="C63:AC63"/>
    <mergeCell ref="D57:AC57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22">
      <selection activeCell="A22" sqref="A22"/>
    </sheetView>
  </sheetViews>
  <sheetFormatPr defaultColWidth="9.00390625" defaultRowHeight="13.5"/>
  <cols>
    <col min="1" max="1" width="1.00390625" style="51" customWidth="1"/>
    <col min="2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9" t="s">
        <v>279</v>
      </c>
      <c r="AH1" s="139"/>
    </row>
    <row r="2" ht="9" customHeight="1">
      <c r="AF2" s="139"/>
    </row>
    <row r="3" spans="1:34" s="1" customFormat="1" ht="15" customHeight="1">
      <c r="A3" s="92"/>
      <c r="B3" s="239" t="s">
        <v>282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88"/>
    </row>
    <row r="4" spans="2:34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</row>
    <row r="5" spans="2:34" ht="18" customHeight="1">
      <c r="B5" s="241" t="s">
        <v>207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2"/>
      <c r="AE5" s="253" t="s">
        <v>208</v>
      </c>
      <c r="AF5" s="293"/>
      <c r="AG5" s="293"/>
      <c r="AH5" s="56"/>
    </row>
    <row r="6" spans="2:35" ht="18" customHeigh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4"/>
      <c r="AE6" s="98" t="s">
        <v>11</v>
      </c>
      <c r="AF6" s="98" t="s">
        <v>12</v>
      </c>
      <c r="AG6" s="119" t="s">
        <v>13</v>
      </c>
      <c r="AH6" s="106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H7" s="84"/>
      <c r="AI7" s="41" t="s">
        <v>335</v>
      </c>
    </row>
    <row r="8" spans="2:34" ht="6.75" customHeight="1">
      <c r="B8" s="5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56"/>
      <c r="AE8" s="140"/>
      <c r="AF8" s="130"/>
      <c r="AG8" s="130"/>
      <c r="AH8" s="84"/>
    </row>
    <row r="9" spans="1:35" s="16" customFormat="1" ht="14.25" customHeight="1">
      <c r="A9" s="115"/>
      <c r="B9" s="99"/>
      <c r="C9" s="257" t="s">
        <v>292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99"/>
      <c r="AE9" s="205">
        <f>SUM(AE10,AE12,AE14,AE16,AE18,AE20)</f>
        <v>11216494</v>
      </c>
      <c r="AF9" s="198">
        <v>100</v>
      </c>
      <c r="AG9" s="206">
        <f aca="true" t="shared" si="0" ref="AG9:AG24">SUM(AE9/AI9-1)*100</f>
        <v>11.557775650245961</v>
      </c>
      <c r="AH9" s="62"/>
      <c r="AI9" s="182">
        <v>10054426</v>
      </c>
    </row>
    <row r="10" spans="2:35" ht="14.25" customHeight="1">
      <c r="B10" s="56"/>
      <c r="C10" s="106"/>
      <c r="D10" s="260" t="s">
        <v>293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56"/>
      <c r="AE10" s="196">
        <f>SUM(AE11)</f>
        <v>5736221</v>
      </c>
      <c r="AF10" s="133">
        <f aca="true" t="shared" si="1" ref="AF10:AF24">ROUND(AE10/AE$9*100,1)</f>
        <v>51.1</v>
      </c>
      <c r="AG10" s="206">
        <f t="shared" si="0"/>
        <v>10.334900454286844</v>
      </c>
      <c r="AH10" s="63"/>
      <c r="AI10" s="183">
        <v>5198918</v>
      </c>
    </row>
    <row r="11" spans="2:35" ht="14.25" customHeight="1">
      <c r="B11" s="56"/>
      <c r="C11" s="106"/>
      <c r="D11" s="106"/>
      <c r="E11" s="260" t="s">
        <v>293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56"/>
      <c r="AE11" s="196">
        <v>5736221</v>
      </c>
      <c r="AF11" s="133">
        <f t="shared" si="1"/>
        <v>51.1</v>
      </c>
      <c r="AG11" s="206">
        <f t="shared" si="0"/>
        <v>10.334900454286844</v>
      </c>
      <c r="AH11" s="63"/>
      <c r="AI11" s="42">
        <v>5198918</v>
      </c>
    </row>
    <row r="12" spans="2:35" ht="14.25" customHeight="1">
      <c r="B12" s="56"/>
      <c r="C12" s="106"/>
      <c r="D12" s="260" t="s">
        <v>32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56"/>
      <c r="AE12" s="196">
        <f>SUM(AE13)</f>
        <v>1</v>
      </c>
      <c r="AF12" s="133">
        <f t="shared" si="1"/>
        <v>0</v>
      </c>
      <c r="AG12" s="206">
        <f t="shared" si="0"/>
        <v>0</v>
      </c>
      <c r="AH12" s="63"/>
      <c r="AI12" s="183">
        <v>1</v>
      </c>
    </row>
    <row r="13" spans="2:35" ht="14.25" customHeight="1">
      <c r="B13" s="56"/>
      <c r="C13" s="106"/>
      <c r="D13" s="106"/>
      <c r="E13" s="260" t="s">
        <v>34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56"/>
      <c r="AE13" s="196">
        <v>1</v>
      </c>
      <c r="AF13" s="133">
        <f t="shared" si="1"/>
        <v>0</v>
      </c>
      <c r="AG13" s="206">
        <f t="shared" si="0"/>
        <v>0</v>
      </c>
      <c r="AH13" s="63"/>
      <c r="AI13" s="83">
        <v>1</v>
      </c>
    </row>
    <row r="14" spans="2:35" ht="14.25" customHeight="1">
      <c r="B14" s="56"/>
      <c r="C14" s="106"/>
      <c r="D14" s="260" t="s">
        <v>294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56"/>
      <c r="AE14" s="196">
        <f>SUM(AE15)</f>
        <v>151200</v>
      </c>
      <c r="AF14" s="133">
        <f t="shared" si="1"/>
        <v>1.3</v>
      </c>
      <c r="AG14" s="206">
        <f t="shared" si="0"/>
        <v>-11.505978613944833</v>
      </c>
      <c r="AH14" s="63"/>
      <c r="AI14" s="183">
        <v>170859</v>
      </c>
    </row>
    <row r="15" spans="2:35" ht="14.25" customHeight="1">
      <c r="B15" s="56"/>
      <c r="C15" s="106"/>
      <c r="D15" s="106"/>
      <c r="E15" s="260" t="s">
        <v>295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56"/>
      <c r="AE15" s="196">
        <v>151200</v>
      </c>
      <c r="AF15" s="133">
        <f t="shared" si="1"/>
        <v>1.3</v>
      </c>
      <c r="AG15" s="206">
        <f t="shared" si="0"/>
        <v>-11.505978613944833</v>
      </c>
      <c r="AH15" s="63"/>
      <c r="AI15" s="42">
        <v>170859</v>
      </c>
    </row>
    <row r="16" spans="2:35" ht="14.25" customHeight="1">
      <c r="B16" s="56"/>
      <c r="C16" s="106"/>
      <c r="D16" s="260" t="s">
        <v>47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56"/>
      <c r="AE16" s="196">
        <f>SUM(AE17)</f>
        <v>5329066</v>
      </c>
      <c r="AF16" s="133">
        <f t="shared" si="1"/>
        <v>47.5</v>
      </c>
      <c r="AG16" s="206">
        <f t="shared" si="0"/>
        <v>13.76306876827227</v>
      </c>
      <c r="AH16" s="63"/>
      <c r="AI16" s="183">
        <v>4684355</v>
      </c>
    </row>
    <row r="17" spans="2:35" ht="14.25" customHeight="1">
      <c r="B17" s="56"/>
      <c r="C17" s="106"/>
      <c r="D17" s="106"/>
      <c r="E17" s="260" t="s">
        <v>48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56"/>
      <c r="AE17" s="196">
        <v>5329066</v>
      </c>
      <c r="AF17" s="133">
        <f t="shared" si="1"/>
        <v>47.5</v>
      </c>
      <c r="AG17" s="206">
        <f t="shared" si="0"/>
        <v>13.76306876827227</v>
      </c>
      <c r="AH17" s="63"/>
      <c r="AI17" s="42">
        <v>4684355</v>
      </c>
    </row>
    <row r="18" spans="2:35" ht="14.25" customHeight="1">
      <c r="B18" s="56"/>
      <c r="C18" s="106"/>
      <c r="D18" s="260" t="s">
        <v>50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56"/>
      <c r="AE18" s="196">
        <v>1</v>
      </c>
      <c r="AF18" s="133">
        <f t="shared" si="1"/>
        <v>0</v>
      </c>
      <c r="AG18" s="202" t="s">
        <v>288</v>
      </c>
      <c r="AH18" s="63"/>
      <c r="AI18" s="42"/>
    </row>
    <row r="19" spans="2:35" ht="14.25" customHeight="1">
      <c r="B19" s="56"/>
      <c r="C19" s="106"/>
      <c r="D19" s="106"/>
      <c r="E19" s="260" t="s">
        <v>50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56"/>
      <c r="AE19" s="196">
        <v>1</v>
      </c>
      <c r="AF19" s="133">
        <f t="shared" si="1"/>
        <v>0</v>
      </c>
      <c r="AG19" s="202" t="s">
        <v>288</v>
      </c>
      <c r="AH19" s="63"/>
      <c r="AI19" s="42"/>
    </row>
    <row r="20" spans="2:35" ht="14.25" customHeight="1">
      <c r="B20" s="56"/>
      <c r="C20" s="106"/>
      <c r="D20" s="260" t="s">
        <v>51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56"/>
      <c r="AE20" s="196">
        <f>SUM(AE21:AE24)</f>
        <v>5</v>
      </c>
      <c r="AF20" s="133">
        <f t="shared" si="1"/>
        <v>0</v>
      </c>
      <c r="AG20" s="206">
        <f t="shared" si="0"/>
        <v>-98.29351535836177</v>
      </c>
      <c r="AH20" s="63"/>
      <c r="AI20" s="183">
        <v>293</v>
      </c>
    </row>
    <row r="21" spans="2:35" ht="14.25" customHeight="1">
      <c r="B21" s="56"/>
      <c r="C21" s="106"/>
      <c r="D21" s="106"/>
      <c r="E21" s="260" t="s">
        <v>291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56"/>
      <c r="AE21" s="196">
        <v>2</v>
      </c>
      <c r="AF21" s="133">
        <f t="shared" si="1"/>
        <v>0</v>
      </c>
      <c r="AG21" s="206">
        <f t="shared" si="0"/>
        <v>0</v>
      </c>
      <c r="AH21" s="63"/>
      <c r="AI21" s="42">
        <v>2</v>
      </c>
    </row>
    <row r="22" spans="2:35" ht="14.25" customHeight="1">
      <c r="B22" s="56"/>
      <c r="C22" s="106"/>
      <c r="D22" s="106"/>
      <c r="E22" s="260" t="s">
        <v>296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56"/>
      <c r="AE22" s="196">
        <v>1</v>
      </c>
      <c r="AF22" s="133">
        <f t="shared" si="1"/>
        <v>0</v>
      </c>
      <c r="AG22" s="206">
        <f t="shared" si="0"/>
        <v>0</v>
      </c>
      <c r="AH22" s="63"/>
      <c r="AI22" s="83">
        <v>1</v>
      </c>
    </row>
    <row r="23" spans="2:35" ht="14.25" customHeight="1">
      <c r="B23" s="56"/>
      <c r="C23" s="106"/>
      <c r="D23" s="106"/>
      <c r="E23" s="260" t="s">
        <v>103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56"/>
      <c r="AE23" s="196">
        <v>1</v>
      </c>
      <c r="AF23" s="133">
        <f t="shared" si="1"/>
        <v>0</v>
      </c>
      <c r="AG23" s="206">
        <f t="shared" si="0"/>
        <v>0</v>
      </c>
      <c r="AH23" s="63"/>
      <c r="AI23" s="83">
        <v>1</v>
      </c>
    </row>
    <row r="24" spans="2:35" ht="14.25" customHeight="1">
      <c r="B24" s="56"/>
      <c r="C24" s="106"/>
      <c r="D24" s="106"/>
      <c r="E24" s="260" t="s">
        <v>56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56"/>
      <c r="AE24" s="196">
        <v>1</v>
      </c>
      <c r="AF24" s="133">
        <f t="shared" si="1"/>
        <v>0</v>
      </c>
      <c r="AG24" s="206">
        <f t="shared" si="0"/>
        <v>-99.65397923875432</v>
      </c>
      <c r="AH24" s="63"/>
      <c r="AI24" s="42">
        <v>289</v>
      </c>
    </row>
    <row r="25" spans="2:35" ht="9" customHeight="1">
      <c r="B25" s="5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56"/>
      <c r="AE25" s="196"/>
      <c r="AF25" s="133"/>
      <c r="AG25" s="202"/>
      <c r="AH25" s="63"/>
      <c r="AI25" s="42"/>
    </row>
    <row r="26" spans="2:34" ht="9" customHeight="1">
      <c r="B26" s="5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56"/>
      <c r="AE26" s="207"/>
      <c r="AF26" s="52"/>
      <c r="AG26" s="204"/>
      <c r="AH26" s="52"/>
    </row>
    <row r="27" spans="2:35" ht="14.25" customHeight="1">
      <c r="B27" s="99"/>
      <c r="C27" s="257" t="s">
        <v>111</v>
      </c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99"/>
      <c r="AE27" s="205">
        <f>SUM(AE28,AE30,AE32,AE34,AE36,AE38)</f>
        <v>68646</v>
      </c>
      <c r="AF27" s="198">
        <v>100</v>
      </c>
      <c r="AG27" s="206">
        <f aca="true" t="shared" si="2" ref="AG27:AG41">SUM(AE27/AI27-1)*100</f>
        <v>-98.64405909204936</v>
      </c>
      <c r="AH27" s="62"/>
      <c r="AI27" s="182">
        <v>5062610</v>
      </c>
    </row>
    <row r="28" spans="1:35" s="16" customFormat="1" ht="14.25" customHeight="1">
      <c r="A28" s="115"/>
      <c r="B28" s="56"/>
      <c r="C28" s="106"/>
      <c r="D28" s="260" t="s">
        <v>112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56"/>
      <c r="AE28" s="196">
        <f>SUM(AE29)</f>
        <v>38298</v>
      </c>
      <c r="AF28" s="133">
        <f aca="true" t="shared" si="3" ref="AF28:AF41">ROUND(AE28/AE$27*100,1)</f>
        <v>55.8</v>
      </c>
      <c r="AG28" s="204">
        <f t="shared" si="2"/>
        <v>-98.74369188861509</v>
      </c>
      <c r="AH28" s="63"/>
      <c r="AI28" s="183">
        <v>3048456</v>
      </c>
    </row>
    <row r="29" spans="2:35" ht="14.25" customHeight="1">
      <c r="B29" s="56"/>
      <c r="C29" s="106"/>
      <c r="D29" s="106"/>
      <c r="E29" s="260" t="s">
        <v>112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56"/>
      <c r="AE29" s="196">
        <v>38298</v>
      </c>
      <c r="AF29" s="133">
        <f t="shared" si="3"/>
        <v>55.8</v>
      </c>
      <c r="AG29" s="204">
        <f t="shared" si="2"/>
        <v>-98.74369188861509</v>
      </c>
      <c r="AH29" s="63"/>
      <c r="AI29" s="42">
        <v>3048456</v>
      </c>
    </row>
    <row r="30" spans="2:35" ht="14.25" customHeight="1">
      <c r="B30" s="56"/>
      <c r="C30" s="106"/>
      <c r="D30" s="260" t="s">
        <v>35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56"/>
      <c r="AE30" s="196">
        <f>SUM(AE31)</f>
        <v>2</v>
      </c>
      <c r="AF30" s="133">
        <f t="shared" si="3"/>
        <v>0</v>
      </c>
      <c r="AG30" s="204">
        <f t="shared" si="2"/>
        <v>-99.9998507296707</v>
      </c>
      <c r="AH30" s="63"/>
      <c r="AI30" s="183">
        <v>1339851</v>
      </c>
    </row>
    <row r="31" spans="2:35" ht="14.25" customHeight="1">
      <c r="B31" s="56"/>
      <c r="C31" s="106"/>
      <c r="D31" s="106"/>
      <c r="E31" s="260" t="s">
        <v>36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56"/>
      <c r="AE31" s="196">
        <v>2</v>
      </c>
      <c r="AF31" s="133">
        <f t="shared" si="3"/>
        <v>0</v>
      </c>
      <c r="AG31" s="204">
        <f t="shared" si="2"/>
        <v>-99.9998507296707</v>
      </c>
      <c r="AH31" s="63"/>
      <c r="AI31" s="42">
        <v>1339851</v>
      </c>
    </row>
    <row r="32" spans="2:35" ht="14.25" customHeight="1">
      <c r="B32" s="56"/>
      <c r="C32" s="106"/>
      <c r="D32" s="260" t="s">
        <v>107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56"/>
      <c r="AE32" s="196">
        <f>SUM(AE33)</f>
        <v>2</v>
      </c>
      <c r="AF32" s="133">
        <f t="shared" si="3"/>
        <v>0</v>
      </c>
      <c r="AG32" s="204">
        <f t="shared" si="2"/>
        <v>-99.99940292091091</v>
      </c>
      <c r="AH32" s="63"/>
      <c r="AI32" s="183">
        <v>334964</v>
      </c>
    </row>
    <row r="33" spans="1:35" s="16" customFormat="1" ht="14.25" customHeight="1">
      <c r="A33" s="115"/>
      <c r="B33" s="56"/>
      <c r="C33" s="106"/>
      <c r="D33" s="106"/>
      <c r="E33" s="260" t="s">
        <v>40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56"/>
      <c r="AE33" s="196">
        <v>2</v>
      </c>
      <c r="AF33" s="133">
        <f t="shared" si="3"/>
        <v>0</v>
      </c>
      <c r="AG33" s="204">
        <f t="shared" si="2"/>
        <v>-99.99940292091091</v>
      </c>
      <c r="AH33" s="63"/>
      <c r="AI33" s="42">
        <v>334964</v>
      </c>
    </row>
    <row r="34" spans="2:35" ht="14.25" customHeight="1">
      <c r="B34" s="56"/>
      <c r="C34" s="106"/>
      <c r="D34" s="260" t="s">
        <v>47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56"/>
      <c r="AE34" s="196">
        <f>SUM(AE35)</f>
        <v>26328</v>
      </c>
      <c r="AF34" s="133">
        <f t="shared" si="3"/>
        <v>38.4</v>
      </c>
      <c r="AG34" s="204">
        <f t="shared" si="2"/>
        <v>-92.14000394074552</v>
      </c>
      <c r="AH34" s="63"/>
      <c r="AI34" s="183">
        <v>334962</v>
      </c>
    </row>
    <row r="35" spans="2:35" ht="14.25" customHeight="1">
      <c r="B35" s="56"/>
      <c r="C35" s="106"/>
      <c r="D35" s="106"/>
      <c r="E35" s="260" t="s">
        <v>48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56"/>
      <c r="AE35" s="196">
        <v>26328</v>
      </c>
      <c r="AF35" s="133">
        <f t="shared" si="3"/>
        <v>38.4</v>
      </c>
      <c r="AG35" s="204">
        <f t="shared" si="2"/>
        <v>-92.14000394074552</v>
      </c>
      <c r="AH35" s="63"/>
      <c r="AI35" s="42">
        <v>334962</v>
      </c>
    </row>
    <row r="36" spans="2:35" ht="14.25" customHeight="1">
      <c r="B36" s="56"/>
      <c r="C36" s="106"/>
      <c r="D36" s="260" t="s">
        <v>50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56"/>
      <c r="AE36" s="196">
        <f>SUM(AE37)</f>
        <v>1</v>
      </c>
      <c r="AF36" s="133">
        <f t="shared" si="3"/>
        <v>0</v>
      </c>
      <c r="AG36" s="204">
        <f t="shared" si="2"/>
        <v>0</v>
      </c>
      <c r="AH36" s="63"/>
      <c r="AI36" s="183">
        <v>1</v>
      </c>
    </row>
    <row r="37" spans="2:35" ht="14.25" customHeight="1">
      <c r="B37" s="56"/>
      <c r="C37" s="106"/>
      <c r="D37" s="106"/>
      <c r="E37" s="260" t="s">
        <v>50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56"/>
      <c r="AE37" s="196">
        <v>1</v>
      </c>
      <c r="AF37" s="133">
        <f t="shared" si="3"/>
        <v>0</v>
      </c>
      <c r="AG37" s="204">
        <f t="shared" si="2"/>
        <v>0</v>
      </c>
      <c r="AH37" s="63"/>
      <c r="AI37" s="42">
        <v>1</v>
      </c>
    </row>
    <row r="38" spans="2:35" ht="14.25" customHeight="1">
      <c r="B38" s="56"/>
      <c r="C38" s="106"/>
      <c r="D38" s="260" t="s">
        <v>51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56"/>
      <c r="AE38" s="196">
        <f>SUM(AE39:AE41)</f>
        <v>4015</v>
      </c>
      <c r="AF38" s="133">
        <f t="shared" si="3"/>
        <v>5.8</v>
      </c>
      <c r="AG38" s="204">
        <f>SUM(AE38/AI38-1)*100</f>
        <v>-8.24954296160878</v>
      </c>
      <c r="AH38" s="63"/>
      <c r="AI38" s="183">
        <v>4376</v>
      </c>
    </row>
    <row r="39" spans="2:35" ht="14.25" customHeight="1">
      <c r="B39" s="56"/>
      <c r="C39" s="106"/>
      <c r="D39" s="106"/>
      <c r="E39" s="260" t="s">
        <v>113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56"/>
      <c r="AE39" s="196">
        <v>2</v>
      </c>
      <c r="AF39" s="133">
        <f t="shared" si="3"/>
        <v>0</v>
      </c>
      <c r="AG39" s="204">
        <f>SUM(AE39/AI39-1)*100</f>
        <v>0</v>
      </c>
      <c r="AH39" s="63"/>
      <c r="AI39" s="42">
        <v>2</v>
      </c>
    </row>
    <row r="40" spans="2:35" ht="14.25" customHeight="1">
      <c r="B40" s="56"/>
      <c r="C40" s="106"/>
      <c r="D40" s="106"/>
      <c r="E40" s="260" t="s">
        <v>103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56"/>
      <c r="AE40" s="196">
        <v>2</v>
      </c>
      <c r="AF40" s="133">
        <f t="shared" si="3"/>
        <v>0</v>
      </c>
      <c r="AG40" s="204">
        <f t="shared" si="2"/>
        <v>-90.9090909090909</v>
      </c>
      <c r="AH40" s="63"/>
      <c r="AI40" s="42">
        <v>22</v>
      </c>
    </row>
    <row r="41" spans="2:35" ht="14.25" customHeight="1">
      <c r="B41" s="56"/>
      <c r="C41" s="106"/>
      <c r="D41" s="106"/>
      <c r="E41" s="260" t="s">
        <v>56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56"/>
      <c r="AE41" s="196">
        <v>4011</v>
      </c>
      <c r="AF41" s="133">
        <f t="shared" si="3"/>
        <v>5.8</v>
      </c>
      <c r="AG41" s="204">
        <f t="shared" si="2"/>
        <v>-7.835477941176472</v>
      </c>
      <c r="AH41" s="63"/>
      <c r="AI41" s="42">
        <v>4352</v>
      </c>
    </row>
    <row r="42" spans="2:35" ht="9" customHeight="1">
      <c r="B42" s="5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56"/>
      <c r="AE42" s="196"/>
      <c r="AF42" s="133"/>
      <c r="AG42" s="204"/>
      <c r="AH42" s="63"/>
      <c r="AI42" s="24"/>
    </row>
    <row r="43" spans="2:35" ht="9" customHeight="1">
      <c r="B43" s="5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56"/>
      <c r="AE43" s="196"/>
      <c r="AF43" s="209"/>
      <c r="AG43" s="204"/>
      <c r="AH43" s="52"/>
      <c r="AI43" s="24"/>
    </row>
    <row r="44" spans="1:35" s="16" customFormat="1" ht="14.25" customHeight="1">
      <c r="A44" s="115"/>
      <c r="B44" s="99"/>
      <c r="C44" s="257" t="s">
        <v>3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99"/>
      <c r="AE44" s="205">
        <f>SUM(AE45)</f>
        <v>0</v>
      </c>
      <c r="AF44" s="70">
        <v>0</v>
      </c>
      <c r="AG44" s="204">
        <f>SUM(AE44/AI44-1)*100</f>
        <v>-100</v>
      </c>
      <c r="AH44" s="62"/>
      <c r="AI44" s="182">
        <v>86250</v>
      </c>
    </row>
    <row r="45" spans="2:35" ht="14.25" customHeight="1">
      <c r="B45" s="56"/>
      <c r="C45" s="106"/>
      <c r="D45" s="260" t="s">
        <v>47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56"/>
      <c r="AE45" s="196">
        <f>SUM(AE46)</f>
        <v>0</v>
      </c>
      <c r="AF45" s="70">
        <v>0</v>
      </c>
      <c r="AG45" s="204">
        <f>SUM(AE45/AI45-1)*100</f>
        <v>-100</v>
      </c>
      <c r="AH45" s="63"/>
      <c r="AI45" s="183">
        <v>86250</v>
      </c>
    </row>
    <row r="46" spans="2:35" ht="14.25" customHeight="1">
      <c r="B46" s="56"/>
      <c r="C46" s="106"/>
      <c r="D46" s="106"/>
      <c r="E46" s="260" t="s">
        <v>48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56"/>
      <c r="AE46" s="196">
        <v>0</v>
      </c>
      <c r="AF46" s="70">
        <v>0</v>
      </c>
      <c r="AG46" s="204">
        <f>SUM(AE46/AI46-1)*100</f>
        <v>-100</v>
      </c>
      <c r="AH46" s="63"/>
      <c r="AI46" s="42">
        <v>86250</v>
      </c>
    </row>
    <row r="47" spans="2:35" ht="9" customHeight="1">
      <c r="B47" s="5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56"/>
      <c r="AE47" s="196"/>
      <c r="AF47" s="209"/>
      <c r="AG47" s="204"/>
      <c r="AH47" s="63"/>
      <c r="AI47" s="24"/>
    </row>
    <row r="48" spans="2:35" ht="9" customHeight="1">
      <c r="B48" s="5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56"/>
      <c r="AE48" s="196"/>
      <c r="AF48" s="209"/>
      <c r="AG48" s="204"/>
      <c r="AH48" s="52"/>
      <c r="AI48" s="24"/>
    </row>
    <row r="49" spans="2:35" ht="14.25" customHeight="1">
      <c r="B49" s="99"/>
      <c r="C49" s="257" t="s">
        <v>114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99"/>
      <c r="AE49" s="205">
        <f>SUM(AE50,AE52,AE54,AE56)</f>
        <v>507268</v>
      </c>
      <c r="AF49" s="208">
        <v>100</v>
      </c>
      <c r="AG49" s="206">
        <f aca="true" t="shared" si="4" ref="AG49:AG57">SUM(AE49/AI49-1)*100</f>
        <v>-2.23036003392183</v>
      </c>
      <c r="AH49" s="62"/>
      <c r="AI49" s="182">
        <v>518840</v>
      </c>
    </row>
    <row r="50" spans="2:35" ht="14.25" customHeight="1">
      <c r="B50" s="56"/>
      <c r="C50" s="106"/>
      <c r="D50" s="260" t="s">
        <v>32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56"/>
      <c r="AE50" s="196">
        <f>SUM(AE51)</f>
        <v>276800</v>
      </c>
      <c r="AF50" s="133">
        <f aca="true" t="shared" si="5" ref="AF50:AF57">ROUND(AE50/AE$49*100,1)</f>
        <v>54.6</v>
      </c>
      <c r="AG50" s="204">
        <f t="shared" si="4"/>
        <v>-15.863192578452711</v>
      </c>
      <c r="AH50" s="63"/>
      <c r="AI50" s="183">
        <v>328988</v>
      </c>
    </row>
    <row r="51" spans="2:35" ht="14.25" customHeight="1">
      <c r="B51" s="56"/>
      <c r="C51" s="106"/>
      <c r="D51" s="106"/>
      <c r="E51" s="260" t="s">
        <v>33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56"/>
      <c r="AE51" s="196">
        <v>276800</v>
      </c>
      <c r="AF51" s="133">
        <f t="shared" si="5"/>
        <v>54.6</v>
      </c>
      <c r="AG51" s="204">
        <f t="shared" si="4"/>
        <v>-15.863192578452711</v>
      </c>
      <c r="AH51" s="63"/>
      <c r="AI51" s="42">
        <v>328988</v>
      </c>
    </row>
    <row r="52" spans="2:35" ht="14.25" customHeight="1">
      <c r="B52" s="56"/>
      <c r="C52" s="106"/>
      <c r="D52" s="260" t="s">
        <v>47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56"/>
      <c r="AE52" s="196">
        <f>SUM(AE53)</f>
        <v>230327</v>
      </c>
      <c r="AF52" s="133">
        <f t="shared" si="5"/>
        <v>45.4</v>
      </c>
      <c r="AG52" s="204">
        <f t="shared" si="4"/>
        <v>21.362707077519705</v>
      </c>
      <c r="AH52" s="63"/>
      <c r="AI52" s="183">
        <v>189784</v>
      </c>
    </row>
    <row r="53" spans="2:35" ht="10.5" customHeight="1">
      <c r="B53" s="56"/>
      <c r="C53" s="106"/>
      <c r="D53" s="106"/>
      <c r="E53" s="260" t="s">
        <v>48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56"/>
      <c r="AE53" s="196">
        <v>230327</v>
      </c>
      <c r="AF53" s="133">
        <f t="shared" si="5"/>
        <v>45.4</v>
      </c>
      <c r="AG53" s="204">
        <f t="shared" si="4"/>
        <v>21.362707077519705</v>
      </c>
      <c r="AH53" s="63"/>
      <c r="AI53" s="42">
        <v>189784</v>
      </c>
    </row>
    <row r="54" spans="2:35" ht="10.5" customHeight="1">
      <c r="B54" s="56"/>
      <c r="C54" s="106"/>
      <c r="D54" s="260" t="s">
        <v>109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56"/>
      <c r="AE54" s="196">
        <f>SUM(AE55)</f>
        <v>1</v>
      </c>
      <c r="AF54" s="133">
        <f t="shared" si="5"/>
        <v>0</v>
      </c>
      <c r="AG54" s="204">
        <f t="shared" si="4"/>
        <v>0</v>
      </c>
      <c r="AH54" s="63"/>
      <c r="AI54" s="183">
        <v>1</v>
      </c>
    </row>
    <row r="55" spans="2:35" ht="10.5" customHeight="1">
      <c r="B55" s="56"/>
      <c r="C55" s="106"/>
      <c r="D55" s="106"/>
      <c r="E55" s="260" t="s">
        <v>115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56"/>
      <c r="AE55" s="196">
        <v>1</v>
      </c>
      <c r="AF55" s="133">
        <f t="shared" si="5"/>
        <v>0</v>
      </c>
      <c r="AG55" s="204">
        <f t="shared" si="4"/>
        <v>0</v>
      </c>
      <c r="AH55" s="63"/>
      <c r="AI55" s="42">
        <v>1</v>
      </c>
    </row>
    <row r="56" spans="2:35" ht="10.5" customHeight="1">
      <c r="B56" s="56"/>
      <c r="C56" s="106"/>
      <c r="D56" s="260" t="s">
        <v>51</v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56"/>
      <c r="AE56" s="196">
        <f>SUM(AE57)</f>
        <v>140</v>
      </c>
      <c r="AF56" s="133">
        <f t="shared" si="5"/>
        <v>0</v>
      </c>
      <c r="AG56" s="204">
        <f t="shared" si="4"/>
        <v>108.955223880597</v>
      </c>
      <c r="AH56" s="63"/>
      <c r="AI56" s="183">
        <v>67</v>
      </c>
    </row>
    <row r="57" spans="2:35" ht="10.5" customHeight="1">
      <c r="B57" s="56"/>
      <c r="C57" s="106"/>
      <c r="D57" s="106"/>
      <c r="E57" s="260" t="s">
        <v>103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56"/>
      <c r="AE57" s="196">
        <v>140</v>
      </c>
      <c r="AF57" s="133">
        <f t="shared" si="5"/>
        <v>0</v>
      </c>
      <c r="AG57" s="204">
        <f t="shared" si="4"/>
        <v>108.955223880597</v>
      </c>
      <c r="AH57" s="63"/>
      <c r="AI57" s="42">
        <v>67</v>
      </c>
    </row>
    <row r="58" spans="2:35" ht="9" customHeight="1">
      <c r="B58" s="5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56"/>
      <c r="AE58" s="196"/>
      <c r="AF58" s="133"/>
      <c r="AG58" s="204"/>
      <c r="AH58" s="63"/>
      <c r="AI58" s="24"/>
    </row>
    <row r="59" spans="2:35" ht="9" customHeight="1">
      <c r="B59" s="5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56"/>
      <c r="AE59" s="196"/>
      <c r="AF59" s="209"/>
      <c r="AG59" s="204"/>
      <c r="AH59" s="52"/>
      <c r="AI59" s="24"/>
    </row>
    <row r="60" spans="2:35" ht="10.5" customHeight="1">
      <c r="B60" s="99"/>
      <c r="C60" s="257" t="s">
        <v>116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99"/>
      <c r="AE60" s="205">
        <f>SUM(AE61,AE63,AE65)</f>
        <v>215441</v>
      </c>
      <c r="AF60" s="208">
        <v>100</v>
      </c>
      <c r="AG60" s="206">
        <f aca="true" t="shared" si="6" ref="AG60:AG67">SUM(AE60/AI60-1)*100</f>
        <v>-2.9007062471549605</v>
      </c>
      <c r="AH60" s="62"/>
      <c r="AI60" s="182">
        <v>221877</v>
      </c>
    </row>
    <row r="61" spans="2:35" ht="10.5" customHeight="1">
      <c r="B61" s="56"/>
      <c r="C61" s="106"/>
      <c r="D61" s="260" t="s">
        <v>117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56"/>
      <c r="AE61" s="196">
        <f>SUM(AE62)</f>
        <v>215438</v>
      </c>
      <c r="AF61" s="133">
        <f aca="true" t="shared" si="7" ref="AF61:AF67">ROUND(AE61/AE$60*100,1)</f>
        <v>100</v>
      </c>
      <c r="AG61" s="204">
        <f t="shared" si="6"/>
        <v>-2.900745468148591</v>
      </c>
      <c r="AH61" s="63"/>
      <c r="AI61" s="183">
        <v>221874</v>
      </c>
    </row>
    <row r="62" spans="2:35" ht="10.5" customHeight="1">
      <c r="B62" s="56"/>
      <c r="C62" s="106"/>
      <c r="D62" s="106"/>
      <c r="E62" s="260" t="s">
        <v>118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56"/>
      <c r="AE62" s="196">
        <v>215438</v>
      </c>
      <c r="AF62" s="133">
        <f t="shared" si="7"/>
        <v>100</v>
      </c>
      <c r="AG62" s="204">
        <f t="shared" si="6"/>
        <v>-2.900745468148591</v>
      </c>
      <c r="AH62" s="63"/>
      <c r="AI62" s="42">
        <v>221874</v>
      </c>
    </row>
    <row r="63" spans="2:35" ht="10.5" customHeight="1">
      <c r="B63" s="56"/>
      <c r="C63" s="106"/>
      <c r="D63" s="260" t="s">
        <v>50</v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56"/>
      <c r="AE63" s="196">
        <f>SUM(AE64)</f>
        <v>1</v>
      </c>
      <c r="AF63" s="133">
        <f t="shared" si="7"/>
        <v>0</v>
      </c>
      <c r="AG63" s="204">
        <f t="shared" si="6"/>
        <v>0</v>
      </c>
      <c r="AH63" s="63"/>
      <c r="AI63" s="183">
        <v>1</v>
      </c>
    </row>
    <row r="64" spans="2:35" ht="10.5" customHeight="1">
      <c r="B64" s="56"/>
      <c r="C64" s="106"/>
      <c r="D64" s="106"/>
      <c r="E64" s="260" t="s">
        <v>50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56"/>
      <c r="AE64" s="196">
        <v>1</v>
      </c>
      <c r="AF64" s="133">
        <f t="shared" si="7"/>
        <v>0</v>
      </c>
      <c r="AG64" s="204">
        <f t="shared" si="6"/>
        <v>0</v>
      </c>
      <c r="AH64" s="63"/>
      <c r="AI64" s="42">
        <v>1</v>
      </c>
    </row>
    <row r="65" spans="2:35" ht="10.5" customHeight="1">
      <c r="B65" s="56"/>
      <c r="C65" s="106"/>
      <c r="D65" s="260" t="s">
        <v>51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56"/>
      <c r="AE65" s="196">
        <f>SUM(AE66:AE67)</f>
        <v>2</v>
      </c>
      <c r="AF65" s="133">
        <f t="shared" si="7"/>
        <v>0</v>
      </c>
      <c r="AG65" s="204">
        <f t="shared" si="6"/>
        <v>0</v>
      </c>
      <c r="AH65" s="63"/>
      <c r="AI65" s="183">
        <v>2</v>
      </c>
    </row>
    <row r="66" spans="2:35" ht="10.5" customHeight="1">
      <c r="B66" s="56"/>
      <c r="C66" s="106"/>
      <c r="D66" s="106"/>
      <c r="E66" s="260" t="s">
        <v>103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56"/>
      <c r="AE66" s="196">
        <v>1</v>
      </c>
      <c r="AF66" s="133">
        <f t="shared" si="7"/>
        <v>0</v>
      </c>
      <c r="AG66" s="204">
        <f t="shared" si="6"/>
        <v>0</v>
      </c>
      <c r="AH66" s="63"/>
      <c r="AI66" s="42">
        <v>1</v>
      </c>
    </row>
    <row r="67" spans="2:35" ht="10.5" customHeight="1">
      <c r="B67" s="56"/>
      <c r="C67" s="106"/>
      <c r="D67" s="106"/>
      <c r="E67" s="260" t="s">
        <v>56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56"/>
      <c r="AE67" s="196">
        <v>1</v>
      </c>
      <c r="AF67" s="133">
        <f t="shared" si="7"/>
        <v>0</v>
      </c>
      <c r="AG67" s="204">
        <f t="shared" si="6"/>
        <v>0</v>
      </c>
      <c r="AH67" s="63"/>
      <c r="AI67" s="42">
        <v>1</v>
      </c>
    </row>
    <row r="68" spans="1:35" s="7" customFormat="1" ht="12.75" customHeight="1">
      <c r="A68" s="56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9"/>
      <c r="AE68" s="60"/>
      <c r="AF68" s="53"/>
      <c r="AG68" s="61"/>
      <c r="AH68" s="58"/>
      <c r="AI68" s="1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sheetProtection/>
  <mergeCells count="54">
    <mergeCell ref="E55:AC55"/>
    <mergeCell ref="D56:AC56"/>
    <mergeCell ref="E57:AC57"/>
    <mergeCell ref="C60:AC60"/>
    <mergeCell ref="E67:AC67"/>
    <mergeCell ref="E62:AC62"/>
    <mergeCell ref="D63:AC63"/>
    <mergeCell ref="E64:AC64"/>
    <mergeCell ref="D65:AC65"/>
    <mergeCell ref="D61:AC61"/>
    <mergeCell ref="E66:AC66"/>
    <mergeCell ref="D28:AC28"/>
    <mergeCell ref="E29:AC29"/>
    <mergeCell ref="D30:AC30"/>
    <mergeCell ref="D52:AC52"/>
    <mergeCell ref="E53:AC53"/>
    <mergeCell ref="D54:AC54"/>
    <mergeCell ref="D45:AC45"/>
    <mergeCell ref="E46:AC46"/>
    <mergeCell ref="E51:AC51"/>
    <mergeCell ref="B3:AG3"/>
    <mergeCell ref="B5:AD6"/>
    <mergeCell ref="AE5:AG5"/>
    <mergeCell ref="E21:AC21"/>
    <mergeCell ref="D20:AC20"/>
    <mergeCell ref="E15:AC15"/>
    <mergeCell ref="D16:AC16"/>
    <mergeCell ref="E17:AC17"/>
    <mergeCell ref="E22:AC22"/>
    <mergeCell ref="C9:AC9"/>
    <mergeCell ref="D12:AC12"/>
    <mergeCell ref="E13:AC13"/>
    <mergeCell ref="D14:AC14"/>
    <mergeCell ref="E11:AC11"/>
    <mergeCell ref="D10:AC10"/>
    <mergeCell ref="E23:AC23"/>
    <mergeCell ref="E24:AC24"/>
    <mergeCell ref="E35:AC35"/>
    <mergeCell ref="D36:AC36"/>
    <mergeCell ref="E31:AC31"/>
    <mergeCell ref="D32:AC32"/>
    <mergeCell ref="E33:AC33"/>
    <mergeCell ref="D34:AC34"/>
    <mergeCell ref="C27:AC27"/>
    <mergeCell ref="D18:AC18"/>
    <mergeCell ref="E19:AC19"/>
    <mergeCell ref="C49:AC49"/>
    <mergeCell ref="D50:AC50"/>
    <mergeCell ref="E37:AC37"/>
    <mergeCell ref="D38:AC38"/>
    <mergeCell ref="E39:AC39"/>
    <mergeCell ref="E40:AC40"/>
    <mergeCell ref="E41:AC41"/>
    <mergeCell ref="C44:AC4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"/>
    </sheetView>
  </sheetViews>
  <sheetFormatPr defaultColWidth="9.00390625" defaultRowHeight="13.5"/>
  <cols>
    <col min="1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1:20" ht="10.5" customHeight="1">
      <c r="A1" s="128" t="s">
        <v>250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ht="9" customHeight="1"/>
    <row r="3" spans="1:35" s="1" customFormat="1" ht="15" customHeight="1">
      <c r="A3" s="92"/>
      <c r="B3" s="256" t="s">
        <v>388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88"/>
      <c r="AI3"/>
    </row>
    <row r="4" spans="2:35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  <c r="AI4" s="184"/>
    </row>
    <row r="5" spans="2:35" ht="18" customHeight="1">
      <c r="B5" s="237" t="s">
        <v>207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 t="s">
        <v>209</v>
      </c>
      <c r="AF5" s="267"/>
      <c r="AG5" s="253"/>
      <c r="AH5" s="56"/>
      <c r="AI5" s="184"/>
    </row>
    <row r="6" spans="2:35" ht="18" customHeight="1">
      <c r="B6" s="23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98" t="s">
        <v>11</v>
      </c>
      <c r="AF6" s="98" t="s">
        <v>12</v>
      </c>
      <c r="AG6" s="119" t="s">
        <v>13</v>
      </c>
      <c r="AH6" s="106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H7" s="84"/>
      <c r="AI7" s="41" t="s">
        <v>335</v>
      </c>
    </row>
    <row r="8" spans="2:34" ht="6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109"/>
      <c r="AF8" s="56"/>
      <c r="AG8" s="56"/>
      <c r="AH8" s="56"/>
    </row>
    <row r="9" spans="1:35" s="16" customFormat="1" ht="12" customHeight="1">
      <c r="A9" s="115"/>
      <c r="B9" s="99"/>
      <c r="C9" s="257" t="s">
        <v>97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99"/>
      <c r="AE9" s="100">
        <f>SUM(AE10,AE12,AE19,AE21,AE23,AE25,AE27,AE29,AE32,AE35)</f>
        <v>72704868</v>
      </c>
      <c r="AF9" s="198">
        <v>100</v>
      </c>
      <c r="AG9" s="210">
        <f aca="true" t="shared" si="0" ref="AG9:AG22">SUM(AE9/AI9-1)*100</f>
        <v>6.770815137067143</v>
      </c>
      <c r="AH9" s="141"/>
      <c r="AI9" s="185">
        <v>68094327</v>
      </c>
    </row>
    <row r="10" spans="2:35" ht="12" customHeight="1">
      <c r="B10" s="56"/>
      <c r="C10" s="106"/>
      <c r="D10" s="260" t="s">
        <v>59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56"/>
      <c r="AE10" s="109">
        <f>SUM(AE11)</f>
        <v>1335453</v>
      </c>
      <c r="AF10" s="133">
        <f aca="true" t="shared" si="1" ref="AF10:AF36">ROUND(AE10/AE$9*100,1)</f>
        <v>1.8</v>
      </c>
      <c r="AG10" s="201">
        <f t="shared" si="0"/>
        <v>8.654684804894707</v>
      </c>
      <c r="AH10" s="57"/>
      <c r="AI10" s="186">
        <v>1229080</v>
      </c>
    </row>
    <row r="11" spans="2:35" ht="12" customHeight="1">
      <c r="B11" s="56"/>
      <c r="C11" s="106"/>
      <c r="D11" s="106"/>
      <c r="E11" s="260" t="s">
        <v>60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56"/>
      <c r="AE11" s="109">
        <v>1335453</v>
      </c>
      <c r="AF11" s="133">
        <f t="shared" si="1"/>
        <v>1.8</v>
      </c>
      <c r="AG11" s="201">
        <f t="shared" si="0"/>
        <v>8.654684804894707</v>
      </c>
      <c r="AH11" s="57"/>
      <c r="AI11" s="45">
        <v>1229080</v>
      </c>
    </row>
    <row r="12" spans="2:35" ht="12" customHeight="1">
      <c r="B12" s="56"/>
      <c r="C12" s="106"/>
      <c r="D12" s="260" t="s">
        <v>119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56"/>
      <c r="AE12" s="109">
        <f>SUM(AE13:AE18)</f>
        <v>45627785</v>
      </c>
      <c r="AF12" s="133">
        <f t="shared" si="1"/>
        <v>62.8</v>
      </c>
      <c r="AG12" s="201">
        <f t="shared" si="0"/>
        <v>7.413850580810388</v>
      </c>
      <c r="AH12" s="57"/>
      <c r="AI12" s="186">
        <v>42478493</v>
      </c>
    </row>
    <row r="13" spans="2:35" ht="12" customHeight="1">
      <c r="B13" s="56"/>
      <c r="C13" s="106"/>
      <c r="D13" s="106"/>
      <c r="E13" s="260" t="s">
        <v>120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56"/>
      <c r="AE13" s="109">
        <v>41210206</v>
      </c>
      <c r="AF13" s="133">
        <f t="shared" si="1"/>
        <v>56.7</v>
      </c>
      <c r="AG13" s="201">
        <f t="shared" si="0"/>
        <v>7.810199013597852</v>
      </c>
      <c r="AH13" s="56"/>
      <c r="AI13" s="45">
        <v>38224775</v>
      </c>
    </row>
    <row r="14" spans="2:35" ht="12" customHeight="1">
      <c r="B14" s="56"/>
      <c r="C14" s="106"/>
      <c r="D14" s="106"/>
      <c r="E14" s="260" t="s">
        <v>121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56"/>
      <c r="AE14" s="109">
        <v>3823398</v>
      </c>
      <c r="AF14" s="133">
        <f t="shared" si="1"/>
        <v>5.3</v>
      </c>
      <c r="AG14" s="201">
        <f t="shared" si="0"/>
        <v>2.935967731600675</v>
      </c>
      <c r="AH14" s="56"/>
      <c r="AI14" s="45">
        <v>3714346</v>
      </c>
    </row>
    <row r="15" spans="2:35" ht="12" customHeight="1">
      <c r="B15" s="56"/>
      <c r="C15" s="106"/>
      <c r="D15" s="106"/>
      <c r="E15" s="260" t="s">
        <v>122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56"/>
      <c r="AE15" s="109">
        <v>700</v>
      </c>
      <c r="AF15" s="133">
        <f t="shared" si="1"/>
        <v>0</v>
      </c>
      <c r="AG15" s="201">
        <f t="shared" si="0"/>
        <v>0</v>
      </c>
      <c r="AH15" s="56"/>
      <c r="AI15" s="45">
        <v>700</v>
      </c>
    </row>
    <row r="16" spans="2:35" ht="12" customHeight="1">
      <c r="B16" s="56"/>
      <c r="C16" s="106"/>
      <c r="D16" s="106"/>
      <c r="E16" s="260" t="s">
        <v>123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56"/>
      <c r="AE16" s="109">
        <v>456000</v>
      </c>
      <c r="AF16" s="133">
        <f t="shared" si="1"/>
        <v>0.6</v>
      </c>
      <c r="AG16" s="201">
        <f t="shared" si="0"/>
        <v>8.571428571428562</v>
      </c>
      <c r="AH16" s="56"/>
      <c r="AI16" s="45">
        <v>420000</v>
      </c>
    </row>
    <row r="17" spans="2:35" ht="12" customHeight="1">
      <c r="B17" s="56"/>
      <c r="C17" s="106"/>
      <c r="D17" s="106"/>
      <c r="E17" s="260" t="s">
        <v>124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56"/>
      <c r="AE17" s="109">
        <v>100800</v>
      </c>
      <c r="AF17" s="133">
        <f t="shared" si="1"/>
        <v>0.1</v>
      </c>
      <c r="AG17" s="201">
        <f t="shared" si="0"/>
        <v>21.518987341772156</v>
      </c>
      <c r="AH17" s="56"/>
      <c r="AI17" s="45">
        <v>82950</v>
      </c>
    </row>
    <row r="18" spans="2:35" ht="12" customHeight="1">
      <c r="B18" s="56"/>
      <c r="C18" s="106"/>
      <c r="D18" s="106"/>
      <c r="E18" s="260" t="s">
        <v>125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56"/>
      <c r="AE18" s="109">
        <v>36681</v>
      </c>
      <c r="AF18" s="133">
        <f t="shared" si="1"/>
        <v>0.1</v>
      </c>
      <c r="AG18" s="201">
        <f t="shared" si="0"/>
        <v>2.684620122053638</v>
      </c>
      <c r="AH18" s="56"/>
      <c r="AI18" s="45">
        <v>35722</v>
      </c>
    </row>
    <row r="19" spans="2:35" ht="12" customHeight="1">
      <c r="B19" s="56"/>
      <c r="C19" s="106"/>
      <c r="D19" s="260" t="s">
        <v>297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56"/>
      <c r="AE19" s="109">
        <f>SUM(AE20)</f>
        <v>9493930</v>
      </c>
      <c r="AF19" s="133">
        <f t="shared" si="1"/>
        <v>13.1</v>
      </c>
      <c r="AG19" s="201">
        <f t="shared" si="0"/>
        <v>26.103128254627663</v>
      </c>
      <c r="AH19" s="56"/>
      <c r="AI19" s="186">
        <v>7528703</v>
      </c>
    </row>
    <row r="20" spans="2:35" ht="12" customHeight="1">
      <c r="B20" s="56"/>
      <c r="C20" s="106"/>
      <c r="D20" s="106"/>
      <c r="E20" s="260" t="s">
        <v>298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56"/>
      <c r="AE20" s="109">
        <v>9493930</v>
      </c>
      <c r="AF20" s="133">
        <f t="shared" si="1"/>
        <v>13.1</v>
      </c>
      <c r="AG20" s="201">
        <f t="shared" si="0"/>
        <v>26.103128254627663</v>
      </c>
      <c r="AH20" s="56"/>
      <c r="AI20" s="45">
        <v>7528703</v>
      </c>
    </row>
    <row r="21" spans="2:35" ht="12" customHeight="1">
      <c r="B21" s="56"/>
      <c r="C21" s="106"/>
      <c r="D21" s="260" t="s">
        <v>299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56"/>
      <c r="AE21" s="109">
        <f>SUM(AE22)</f>
        <v>12124</v>
      </c>
      <c r="AF21" s="133">
        <f t="shared" si="1"/>
        <v>0</v>
      </c>
      <c r="AG21" s="201">
        <f t="shared" si="0"/>
        <v>347.05014749262534</v>
      </c>
      <c r="AH21" s="56"/>
      <c r="AI21" s="186">
        <v>2712</v>
      </c>
    </row>
    <row r="22" spans="2:35" ht="12" customHeight="1">
      <c r="B22" s="56"/>
      <c r="C22" s="106"/>
      <c r="D22" s="106"/>
      <c r="E22" s="260" t="s">
        <v>300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56"/>
      <c r="AE22" s="109">
        <v>12124</v>
      </c>
      <c r="AF22" s="133">
        <f t="shared" si="1"/>
        <v>0</v>
      </c>
      <c r="AG22" s="201">
        <f t="shared" si="0"/>
        <v>347.05014749262534</v>
      </c>
      <c r="AH22" s="56"/>
      <c r="AI22" s="45">
        <v>2712</v>
      </c>
    </row>
    <row r="23" spans="2:35" ht="12" customHeight="1">
      <c r="B23" s="56"/>
      <c r="C23" s="106"/>
      <c r="D23" s="260" t="s">
        <v>126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56"/>
      <c r="AE23" s="109">
        <f>SUM(AE24)</f>
        <v>316662</v>
      </c>
      <c r="AF23" s="133">
        <f t="shared" si="1"/>
        <v>0.4</v>
      </c>
      <c r="AG23" s="201">
        <f aca="true" t="shared" si="2" ref="AG23:AG30">SUM(AE23/AI23-1)*100</f>
        <v>-82.03113917068892</v>
      </c>
      <c r="AH23" s="56"/>
      <c r="AI23" s="186">
        <v>1762282</v>
      </c>
    </row>
    <row r="24" spans="2:35" ht="12" customHeight="1">
      <c r="B24" s="56"/>
      <c r="C24" s="106"/>
      <c r="D24" s="106"/>
      <c r="E24" s="260" t="s">
        <v>126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56"/>
      <c r="AE24" s="109">
        <v>316662</v>
      </c>
      <c r="AF24" s="133">
        <f t="shared" si="1"/>
        <v>0.4</v>
      </c>
      <c r="AG24" s="201">
        <f t="shared" si="2"/>
        <v>-82.03113917068892</v>
      </c>
      <c r="AH24" s="56"/>
      <c r="AI24" s="45">
        <v>1762282</v>
      </c>
    </row>
    <row r="25" spans="2:35" ht="12" customHeight="1">
      <c r="B25" s="56"/>
      <c r="C25" s="106"/>
      <c r="D25" s="260" t="s">
        <v>127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56"/>
      <c r="AE25" s="109">
        <f>SUM(AE26)</f>
        <v>3556642</v>
      </c>
      <c r="AF25" s="133">
        <f t="shared" si="1"/>
        <v>4.9</v>
      </c>
      <c r="AG25" s="201">
        <f t="shared" si="2"/>
        <v>-0.9889297989012724</v>
      </c>
      <c r="AH25" s="56"/>
      <c r="AI25" s="186">
        <v>3592166</v>
      </c>
    </row>
    <row r="26" spans="2:35" ht="12" customHeight="1">
      <c r="B26" s="56"/>
      <c r="C26" s="106"/>
      <c r="D26" s="106"/>
      <c r="E26" s="260" t="s">
        <v>128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56"/>
      <c r="AE26" s="109">
        <v>3556642</v>
      </c>
      <c r="AF26" s="133">
        <f t="shared" si="1"/>
        <v>4.9</v>
      </c>
      <c r="AG26" s="201">
        <f t="shared" si="2"/>
        <v>-0.9889297989012724</v>
      </c>
      <c r="AH26" s="56"/>
      <c r="AI26" s="45">
        <v>3592166</v>
      </c>
    </row>
    <row r="27" spans="2:35" ht="12" customHeight="1">
      <c r="B27" s="56"/>
      <c r="C27" s="106"/>
      <c r="D27" s="260" t="s">
        <v>129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56"/>
      <c r="AE27" s="109">
        <f>SUM(AE28)</f>
        <v>10829998</v>
      </c>
      <c r="AF27" s="133">
        <f t="shared" si="1"/>
        <v>14.9</v>
      </c>
      <c r="AG27" s="201">
        <f t="shared" si="2"/>
        <v>19.490491567202483</v>
      </c>
      <c r="AH27" s="56"/>
      <c r="AI27" s="186">
        <v>9063481</v>
      </c>
    </row>
    <row r="28" spans="2:35" ht="12" customHeight="1">
      <c r="B28" s="56"/>
      <c r="C28" s="106"/>
      <c r="D28" s="106"/>
      <c r="E28" s="260" t="s">
        <v>130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56"/>
      <c r="AE28" s="109">
        <v>10829998</v>
      </c>
      <c r="AF28" s="133">
        <f t="shared" si="1"/>
        <v>14.9</v>
      </c>
      <c r="AG28" s="201">
        <f t="shared" si="2"/>
        <v>19.490491567202483</v>
      </c>
      <c r="AH28" s="57"/>
      <c r="AI28" s="45">
        <v>9063481</v>
      </c>
    </row>
    <row r="29" spans="2:35" ht="12" customHeight="1">
      <c r="B29" s="56"/>
      <c r="C29" s="106"/>
      <c r="D29" s="260" t="s">
        <v>131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56"/>
      <c r="AE29" s="109">
        <f>SUM(AE30:AE31)</f>
        <v>818053</v>
      </c>
      <c r="AF29" s="133">
        <f t="shared" si="1"/>
        <v>1.1</v>
      </c>
      <c r="AG29" s="201">
        <f t="shared" si="2"/>
        <v>40.858319142231856</v>
      </c>
      <c r="AH29" s="57"/>
      <c r="AI29" s="186">
        <v>580763</v>
      </c>
    </row>
    <row r="30" spans="2:35" ht="12" customHeight="1">
      <c r="B30" s="56"/>
      <c r="C30" s="106"/>
      <c r="D30" s="106"/>
      <c r="E30" s="260" t="s">
        <v>301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56"/>
      <c r="AE30" s="109">
        <v>795110</v>
      </c>
      <c r="AF30" s="133">
        <f t="shared" si="1"/>
        <v>1.1</v>
      </c>
      <c r="AG30" s="201">
        <f t="shared" si="2"/>
        <v>40.358031163998476</v>
      </c>
      <c r="AH30" s="57"/>
      <c r="AI30" s="45">
        <v>566487</v>
      </c>
    </row>
    <row r="31" spans="2:35" ht="12" customHeight="1">
      <c r="B31" s="56"/>
      <c r="C31" s="106"/>
      <c r="D31" s="106"/>
      <c r="E31" s="260" t="s">
        <v>131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56"/>
      <c r="AE31" s="109">
        <v>22943</v>
      </c>
      <c r="AF31" s="133">
        <f t="shared" si="1"/>
        <v>0</v>
      </c>
      <c r="AG31" s="201">
        <f aca="true" t="shared" si="3" ref="AG31:AG36">SUM(AE31/AI31-1)*100</f>
        <v>60.71028299243486</v>
      </c>
      <c r="AH31" s="57"/>
      <c r="AI31" s="45">
        <v>14276</v>
      </c>
    </row>
    <row r="32" spans="2:35" ht="12" customHeight="1">
      <c r="B32" s="56"/>
      <c r="C32" s="106"/>
      <c r="D32" s="260" t="s">
        <v>92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56"/>
      <c r="AE32" s="109">
        <f>SUM(AE33:AE34)</f>
        <v>114221</v>
      </c>
      <c r="AF32" s="133">
        <f t="shared" si="1"/>
        <v>0.2</v>
      </c>
      <c r="AG32" s="201">
        <f t="shared" si="3"/>
        <v>-90.91065350890106</v>
      </c>
      <c r="AH32" s="57"/>
      <c r="AI32" s="186">
        <v>1256647</v>
      </c>
    </row>
    <row r="33" spans="2:35" ht="12" customHeight="1">
      <c r="B33" s="56"/>
      <c r="C33" s="106"/>
      <c r="D33" s="106"/>
      <c r="E33" s="260" t="s">
        <v>132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56"/>
      <c r="AE33" s="109">
        <v>114220</v>
      </c>
      <c r="AF33" s="133">
        <f t="shared" si="1"/>
        <v>0.2</v>
      </c>
      <c r="AG33" s="201">
        <f t="shared" si="3"/>
        <v>-90.91072585278592</v>
      </c>
      <c r="AH33" s="57"/>
      <c r="AI33" s="45">
        <v>1256646</v>
      </c>
    </row>
    <row r="34" spans="2:35" ht="12" customHeight="1">
      <c r="B34" s="56"/>
      <c r="C34" s="106"/>
      <c r="D34" s="106"/>
      <c r="E34" s="260" t="s">
        <v>91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56"/>
      <c r="AE34" s="109">
        <v>1</v>
      </c>
      <c r="AF34" s="133">
        <f t="shared" si="1"/>
        <v>0</v>
      </c>
      <c r="AG34" s="201">
        <f t="shared" si="3"/>
        <v>0</v>
      </c>
      <c r="AH34" s="57"/>
      <c r="AI34" s="45">
        <v>1</v>
      </c>
    </row>
    <row r="35" spans="2:35" ht="12" customHeight="1">
      <c r="B35" s="56"/>
      <c r="C35" s="106"/>
      <c r="D35" s="260" t="s">
        <v>96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56"/>
      <c r="AE35" s="109">
        <f>SUM(AE36)</f>
        <v>600000</v>
      </c>
      <c r="AF35" s="133">
        <f t="shared" si="1"/>
        <v>0.8</v>
      </c>
      <c r="AG35" s="201">
        <f t="shared" si="3"/>
        <v>0</v>
      </c>
      <c r="AH35" s="57"/>
      <c r="AI35" s="186">
        <v>600000</v>
      </c>
    </row>
    <row r="36" spans="2:35" ht="12" customHeight="1">
      <c r="B36" s="56"/>
      <c r="C36" s="106"/>
      <c r="D36" s="106"/>
      <c r="E36" s="260" t="s">
        <v>96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56"/>
      <c r="AE36" s="109">
        <v>600000</v>
      </c>
      <c r="AF36" s="133">
        <f t="shared" si="1"/>
        <v>0.8</v>
      </c>
      <c r="AG36" s="201">
        <f t="shared" si="3"/>
        <v>0</v>
      </c>
      <c r="AH36" s="57"/>
      <c r="AI36" s="45">
        <v>600000</v>
      </c>
    </row>
    <row r="37" spans="2:35" ht="10.5" customHeight="1">
      <c r="B37" s="5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56"/>
      <c r="AE37" s="109"/>
      <c r="AF37" s="133"/>
      <c r="AG37" s="201"/>
      <c r="AH37" s="57"/>
      <c r="AI37" s="45"/>
    </row>
    <row r="38" spans="2:35" ht="10.5" customHeight="1">
      <c r="B38" s="5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56"/>
      <c r="AE38" s="211"/>
      <c r="AF38" s="212"/>
      <c r="AG38" s="213"/>
      <c r="AH38" s="84"/>
      <c r="AI38" s="46"/>
    </row>
    <row r="39" spans="1:35" s="16" customFormat="1" ht="12" customHeight="1">
      <c r="A39" s="115"/>
      <c r="B39" s="99"/>
      <c r="C39" s="257" t="s">
        <v>104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99"/>
      <c r="AE39" s="100">
        <f>SUM(AE40,AE51)</f>
        <v>33773731</v>
      </c>
      <c r="AF39" s="198">
        <v>100</v>
      </c>
      <c r="AG39" s="210">
        <f aca="true" t="shared" si="4" ref="AG39:AG53">SUM(AE39/AI39-1)*100</f>
        <v>2.7485595494920245</v>
      </c>
      <c r="AH39" s="141"/>
      <c r="AI39" s="185">
        <v>32870272</v>
      </c>
    </row>
    <row r="40" spans="2:35" ht="12" customHeight="1">
      <c r="B40" s="99"/>
      <c r="C40" s="257" t="s">
        <v>268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99"/>
      <c r="AE40" s="100">
        <f>SUM(AE41,AE43,AE45,AE47,AE49)</f>
        <v>33634534</v>
      </c>
      <c r="AF40" s="198">
        <f aca="true" t="shared" si="5" ref="AF40:AF53">ROUND(AE40/AE$39*100,1)</f>
        <v>99.6</v>
      </c>
      <c r="AG40" s="210">
        <f t="shared" si="4"/>
        <v>2.7566412841363963</v>
      </c>
      <c r="AH40" s="57"/>
      <c r="AI40" s="47">
        <v>32732224</v>
      </c>
    </row>
    <row r="41" spans="2:35" ht="12" customHeight="1">
      <c r="B41" s="56"/>
      <c r="C41" s="106"/>
      <c r="D41" s="260" t="s">
        <v>119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56"/>
      <c r="AE41" s="109">
        <f>SUM(AE42)</f>
        <v>32082336</v>
      </c>
      <c r="AF41" s="133">
        <f t="shared" si="5"/>
        <v>95</v>
      </c>
      <c r="AG41" s="201">
        <f t="shared" si="4"/>
        <v>2.286879458684199</v>
      </c>
      <c r="AH41" s="57"/>
      <c r="AI41" s="186">
        <v>31365055</v>
      </c>
    </row>
    <row r="42" spans="2:35" ht="12" customHeight="1">
      <c r="B42" s="56"/>
      <c r="C42" s="106"/>
      <c r="D42" s="106"/>
      <c r="E42" s="260" t="s">
        <v>119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56"/>
      <c r="AE42" s="109">
        <v>32082336</v>
      </c>
      <c r="AF42" s="133">
        <f t="shared" si="5"/>
        <v>95</v>
      </c>
      <c r="AG42" s="201">
        <f t="shared" si="4"/>
        <v>2.286879458684199</v>
      </c>
      <c r="AH42" s="57"/>
      <c r="AI42" s="45">
        <v>31365055</v>
      </c>
    </row>
    <row r="43" spans="2:35" ht="12" customHeight="1">
      <c r="B43" s="56"/>
      <c r="C43" s="106"/>
      <c r="D43" s="260" t="s">
        <v>133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56"/>
      <c r="AE43" s="109">
        <f>SUM(AE44)</f>
        <v>1</v>
      </c>
      <c r="AF43" s="133">
        <f t="shared" si="5"/>
        <v>0</v>
      </c>
      <c r="AG43" s="201">
        <f t="shared" si="4"/>
        <v>-99.98907700709995</v>
      </c>
      <c r="AH43" s="57"/>
      <c r="AI43" s="186">
        <v>9155</v>
      </c>
    </row>
    <row r="44" spans="2:35" ht="12" customHeight="1">
      <c r="B44" s="56"/>
      <c r="C44" s="106"/>
      <c r="D44" s="106"/>
      <c r="E44" s="260" t="s">
        <v>133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56"/>
      <c r="AE44" s="109">
        <v>1</v>
      </c>
      <c r="AF44" s="133">
        <f t="shared" si="5"/>
        <v>0</v>
      </c>
      <c r="AG44" s="201">
        <f t="shared" si="4"/>
        <v>-99.98907700709995</v>
      </c>
      <c r="AH44" s="57"/>
      <c r="AI44" s="45">
        <v>9155</v>
      </c>
    </row>
    <row r="45" spans="2:35" ht="12" customHeight="1">
      <c r="B45" s="56"/>
      <c r="C45" s="106"/>
      <c r="D45" s="260" t="s">
        <v>271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56"/>
      <c r="AE45" s="109">
        <f>SUM(AE46)</f>
        <v>1533370</v>
      </c>
      <c r="AF45" s="133">
        <f t="shared" si="5"/>
        <v>4.5</v>
      </c>
      <c r="AG45" s="201">
        <f t="shared" si="4"/>
        <v>14.431877968783224</v>
      </c>
      <c r="AH45" s="57"/>
      <c r="AI45" s="186">
        <v>1339985</v>
      </c>
    </row>
    <row r="46" spans="2:35" ht="12" customHeight="1">
      <c r="B46" s="56"/>
      <c r="C46" s="106"/>
      <c r="D46" s="106"/>
      <c r="E46" s="260" t="s">
        <v>272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56"/>
      <c r="AE46" s="109">
        <v>1533370</v>
      </c>
      <c r="AF46" s="133">
        <f t="shared" si="5"/>
        <v>4.5</v>
      </c>
      <c r="AG46" s="201">
        <f t="shared" si="4"/>
        <v>14.431877968783224</v>
      </c>
      <c r="AH46" s="57"/>
      <c r="AI46" s="45">
        <v>1339985</v>
      </c>
    </row>
    <row r="47" spans="2:35" ht="12" customHeight="1">
      <c r="B47" s="56"/>
      <c r="C47" s="106"/>
      <c r="D47" s="260" t="s">
        <v>134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56"/>
      <c r="AE47" s="109">
        <f>SUM(AE48)</f>
        <v>9405</v>
      </c>
      <c r="AF47" s="133">
        <f t="shared" si="5"/>
        <v>0</v>
      </c>
      <c r="AG47" s="201">
        <f t="shared" si="4"/>
        <v>-7.875404055245372</v>
      </c>
      <c r="AH47" s="57"/>
      <c r="AI47" s="186">
        <v>10209</v>
      </c>
    </row>
    <row r="48" spans="2:35" ht="12" customHeight="1">
      <c r="B48" s="56"/>
      <c r="C48" s="106"/>
      <c r="D48" s="106"/>
      <c r="E48" s="260" t="s">
        <v>134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56"/>
      <c r="AE48" s="109">
        <v>9405</v>
      </c>
      <c r="AF48" s="133">
        <f t="shared" si="5"/>
        <v>0</v>
      </c>
      <c r="AG48" s="201">
        <f t="shared" si="4"/>
        <v>-7.875404055245372</v>
      </c>
      <c r="AH48" s="57"/>
      <c r="AI48" s="45">
        <v>10209</v>
      </c>
    </row>
    <row r="49" spans="2:35" ht="12" customHeight="1">
      <c r="B49" s="56"/>
      <c r="C49" s="106"/>
      <c r="D49" s="260" t="s">
        <v>135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56"/>
      <c r="AE49" s="109">
        <f>SUM(AE50)</f>
        <v>9422</v>
      </c>
      <c r="AF49" s="133">
        <f t="shared" si="5"/>
        <v>0</v>
      </c>
      <c r="AG49" s="201">
        <f t="shared" si="4"/>
        <v>20.485933503836318</v>
      </c>
      <c r="AH49" s="57"/>
      <c r="AI49" s="186">
        <v>7820</v>
      </c>
    </row>
    <row r="50" spans="2:35" ht="12" customHeight="1">
      <c r="B50" s="56"/>
      <c r="C50" s="106"/>
      <c r="D50" s="106"/>
      <c r="E50" s="260" t="s">
        <v>136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56"/>
      <c r="AE50" s="109">
        <v>9422</v>
      </c>
      <c r="AF50" s="133">
        <f t="shared" si="5"/>
        <v>0</v>
      </c>
      <c r="AG50" s="201">
        <f t="shared" si="4"/>
        <v>20.485933503836318</v>
      </c>
      <c r="AH50" s="57"/>
      <c r="AI50" s="45">
        <v>7820</v>
      </c>
    </row>
    <row r="51" spans="1:35" s="16" customFormat="1" ht="12" customHeight="1">
      <c r="A51" s="115"/>
      <c r="B51" s="56"/>
      <c r="C51" s="257" t="s">
        <v>269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56"/>
      <c r="AE51" s="100">
        <f>SUM(AE52)</f>
        <v>139197</v>
      </c>
      <c r="AF51" s="198">
        <f t="shared" si="5"/>
        <v>0.4</v>
      </c>
      <c r="AG51" s="210">
        <f t="shared" si="4"/>
        <v>0.8323191933240714</v>
      </c>
      <c r="AH51" s="141"/>
      <c r="AI51" s="47">
        <v>138048</v>
      </c>
    </row>
    <row r="52" spans="2:35" ht="12" customHeight="1">
      <c r="B52" s="56"/>
      <c r="C52" s="106"/>
      <c r="D52" s="260" t="s">
        <v>273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56"/>
      <c r="AE52" s="109">
        <f>SUM(AE53)</f>
        <v>139197</v>
      </c>
      <c r="AF52" s="133">
        <f t="shared" si="5"/>
        <v>0.4</v>
      </c>
      <c r="AG52" s="201">
        <f t="shared" si="4"/>
        <v>0.8323191933240714</v>
      </c>
      <c r="AH52" s="57"/>
      <c r="AI52" s="186">
        <v>138048</v>
      </c>
    </row>
    <row r="53" spans="2:35" ht="12" customHeight="1">
      <c r="B53" s="56"/>
      <c r="C53" s="106"/>
      <c r="D53" s="106"/>
      <c r="E53" s="260" t="s">
        <v>273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56"/>
      <c r="AE53" s="109">
        <v>139197</v>
      </c>
      <c r="AF53" s="133">
        <f t="shared" si="5"/>
        <v>0.4</v>
      </c>
      <c r="AG53" s="201">
        <f t="shared" si="4"/>
        <v>0.8323191933240714</v>
      </c>
      <c r="AH53" s="57"/>
      <c r="AI53" s="45">
        <v>138048</v>
      </c>
    </row>
    <row r="54" spans="2:35" ht="10.5" customHeight="1">
      <c r="B54" s="5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56"/>
      <c r="AE54" s="109"/>
      <c r="AF54" s="133"/>
      <c r="AG54" s="201"/>
      <c r="AH54" s="57"/>
      <c r="AI54" s="48"/>
    </row>
    <row r="55" spans="2:35" ht="10.5" customHeight="1">
      <c r="B55" s="5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56"/>
      <c r="AE55" s="109"/>
      <c r="AF55" s="132"/>
      <c r="AG55" s="201"/>
      <c r="AH55" s="57"/>
      <c r="AI55" s="45"/>
    </row>
    <row r="56" spans="2:35" ht="12" customHeight="1">
      <c r="B56" s="99"/>
      <c r="C56" s="257" t="s">
        <v>302</v>
      </c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99"/>
      <c r="AE56" s="100">
        <f>SUM(AE57,AE59,AE61,AE63,AE65)</f>
        <v>11216494</v>
      </c>
      <c r="AF56" s="198">
        <v>100</v>
      </c>
      <c r="AG56" s="201">
        <f aca="true" t="shared" si="6" ref="AG56:AG66">SUM(AE56/AI56-1)*100</f>
        <v>11.557775650245961</v>
      </c>
      <c r="AH56" s="57"/>
      <c r="AI56" s="185">
        <v>10054426</v>
      </c>
    </row>
    <row r="57" spans="2:35" ht="12" customHeight="1">
      <c r="B57" s="56"/>
      <c r="C57" s="106"/>
      <c r="D57" s="260" t="s">
        <v>59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56"/>
      <c r="AE57" s="109">
        <f>SUM(AE58)</f>
        <v>156861</v>
      </c>
      <c r="AF57" s="133">
        <f aca="true" t="shared" si="7" ref="AF57:AF66">ROUND(AE57/AE$56*100,1)</f>
        <v>1.4</v>
      </c>
      <c r="AG57" s="201">
        <f t="shared" si="6"/>
        <v>45.823610891613754</v>
      </c>
      <c r="AH57" s="57"/>
      <c r="AI57" s="186">
        <v>107569</v>
      </c>
    </row>
    <row r="58" spans="2:35" ht="12" customHeight="1">
      <c r="B58" s="56"/>
      <c r="C58" s="106"/>
      <c r="D58" s="106"/>
      <c r="E58" s="260" t="s">
        <v>60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56"/>
      <c r="AE58" s="109">
        <v>156861</v>
      </c>
      <c r="AF58" s="133">
        <f t="shared" si="7"/>
        <v>1.4</v>
      </c>
      <c r="AG58" s="201">
        <f t="shared" si="6"/>
        <v>45.823610891613754</v>
      </c>
      <c r="AH58" s="84"/>
      <c r="AI58" s="45">
        <v>107569</v>
      </c>
    </row>
    <row r="59" spans="1:35" s="16" customFormat="1" ht="12" customHeight="1">
      <c r="A59" s="115"/>
      <c r="B59" s="56"/>
      <c r="C59" s="106"/>
      <c r="D59" s="260" t="s">
        <v>303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56"/>
      <c r="AE59" s="109">
        <f>SUM(AE60)</f>
        <v>10384149</v>
      </c>
      <c r="AF59" s="133">
        <f t="shared" si="7"/>
        <v>92.6</v>
      </c>
      <c r="AG59" s="201">
        <f t="shared" si="6"/>
        <v>10.403357727900886</v>
      </c>
      <c r="AH59" s="141"/>
      <c r="AI59" s="186">
        <v>9405646</v>
      </c>
    </row>
    <row r="60" spans="2:35" ht="12" customHeight="1">
      <c r="B60" s="56"/>
      <c r="C60" s="106"/>
      <c r="D60" s="106"/>
      <c r="E60" s="260" t="s">
        <v>303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56"/>
      <c r="AE60" s="109">
        <v>10384149</v>
      </c>
      <c r="AF60" s="133">
        <f t="shared" si="7"/>
        <v>92.6</v>
      </c>
      <c r="AG60" s="201">
        <f t="shared" si="6"/>
        <v>10.403357727900886</v>
      </c>
      <c r="AH60" s="57"/>
      <c r="AI60" s="45">
        <v>9405646</v>
      </c>
    </row>
    <row r="61" spans="1:35" s="16" customFormat="1" ht="12" customHeight="1">
      <c r="A61" s="115"/>
      <c r="B61" s="56"/>
      <c r="C61" s="106"/>
      <c r="D61" s="260" t="s">
        <v>131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56"/>
      <c r="AE61" s="109">
        <f>SUM(AE62)</f>
        <v>469882</v>
      </c>
      <c r="AF61" s="133">
        <f t="shared" si="7"/>
        <v>4.2</v>
      </c>
      <c r="AG61" s="201">
        <f t="shared" si="6"/>
        <v>32.881423036678825</v>
      </c>
      <c r="AH61" s="141"/>
      <c r="AI61" s="186">
        <v>353610</v>
      </c>
    </row>
    <row r="62" spans="2:35" ht="12" customHeight="1">
      <c r="B62" s="56"/>
      <c r="C62" s="106"/>
      <c r="D62" s="106"/>
      <c r="E62" s="260" t="s">
        <v>131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56"/>
      <c r="AE62" s="109">
        <v>469882</v>
      </c>
      <c r="AF62" s="133">
        <f t="shared" si="7"/>
        <v>4.2</v>
      </c>
      <c r="AG62" s="201">
        <f t="shared" si="6"/>
        <v>32.881423036678825</v>
      </c>
      <c r="AH62" s="57"/>
      <c r="AI62" s="45">
        <v>353610</v>
      </c>
    </row>
    <row r="63" spans="1:35" s="16" customFormat="1" ht="12" customHeight="1">
      <c r="A63" s="115"/>
      <c r="B63" s="56"/>
      <c r="C63" s="106"/>
      <c r="D63" s="260" t="s">
        <v>124</v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56"/>
      <c r="AE63" s="109">
        <f>SUM(AE64)</f>
        <v>187600</v>
      </c>
      <c r="AF63" s="133">
        <f t="shared" si="7"/>
        <v>1.7</v>
      </c>
      <c r="AG63" s="201">
        <f t="shared" si="6"/>
        <v>0</v>
      </c>
      <c r="AH63" s="141"/>
      <c r="AI63" s="186">
        <v>187600</v>
      </c>
    </row>
    <row r="64" spans="2:35" ht="12" customHeight="1">
      <c r="B64" s="56"/>
      <c r="C64" s="106"/>
      <c r="D64" s="106"/>
      <c r="E64" s="260" t="s">
        <v>124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56"/>
      <c r="AE64" s="109">
        <v>187600</v>
      </c>
      <c r="AF64" s="133">
        <f t="shared" si="7"/>
        <v>1.7</v>
      </c>
      <c r="AG64" s="201">
        <f t="shared" si="6"/>
        <v>0</v>
      </c>
      <c r="AH64" s="57"/>
      <c r="AI64" s="45">
        <v>187600</v>
      </c>
    </row>
    <row r="65" spans="1:35" s="16" customFormat="1" ht="12" customHeight="1">
      <c r="A65" s="115"/>
      <c r="B65" s="56"/>
      <c r="C65" s="106"/>
      <c r="D65" s="260" t="s">
        <v>92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56"/>
      <c r="AE65" s="109">
        <f>SUM(AE66)</f>
        <v>18002</v>
      </c>
      <c r="AF65" s="133">
        <f t="shared" si="7"/>
        <v>0.2</v>
      </c>
      <c r="AG65" s="201">
        <f t="shared" si="6"/>
        <v>1800100</v>
      </c>
      <c r="AH65" s="141"/>
      <c r="AI65" s="186">
        <v>1</v>
      </c>
    </row>
    <row r="66" spans="2:35" ht="12" customHeight="1">
      <c r="B66" s="56"/>
      <c r="C66" s="106"/>
      <c r="D66" s="106"/>
      <c r="E66" s="260" t="s">
        <v>138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56"/>
      <c r="AE66" s="109">
        <v>18002</v>
      </c>
      <c r="AF66" s="133">
        <f t="shared" si="7"/>
        <v>0.2</v>
      </c>
      <c r="AG66" s="201">
        <f t="shared" si="6"/>
        <v>1800100</v>
      </c>
      <c r="AH66" s="57"/>
      <c r="AI66" s="45">
        <v>1</v>
      </c>
    </row>
    <row r="67" spans="2:35" ht="10.5" customHeight="1">
      <c r="B67" s="5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56"/>
      <c r="AE67" s="109"/>
      <c r="AF67" s="133"/>
      <c r="AG67" s="132"/>
      <c r="AH67" s="57"/>
      <c r="AI67" s="48"/>
    </row>
    <row r="68" spans="2:35" ht="10.5" customHeight="1">
      <c r="B68" s="5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56"/>
      <c r="AE68" s="109"/>
      <c r="AF68" s="132"/>
      <c r="AG68" s="132"/>
      <c r="AH68" s="57"/>
      <c r="AI68" s="45"/>
    </row>
    <row r="69" spans="2:34" ht="10.5" customHeight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116"/>
      <c r="AF69" s="53"/>
      <c r="AG69" s="53"/>
      <c r="AH69" s="56"/>
    </row>
    <row r="70" spans="2:34" ht="10.5" customHeight="1">
      <c r="B70" s="271"/>
      <c r="C70" s="271"/>
      <c r="D70" s="271"/>
      <c r="E70" s="54"/>
      <c r="AH70" s="56"/>
    </row>
  </sheetData>
  <sheetProtection/>
  <mergeCells count="58">
    <mergeCell ref="E53:AC53"/>
    <mergeCell ref="D52:AC52"/>
    <mergeCell ref="C51:AC51"/>
    <mergeCell ref="E48:AC48"/>
    <mergeCell ref="D49:AC49"/>
    <mergeCell ref="E50:AC50"/>
    <mergeCell ref="E46:AC46"/>
    <mergeCell ref="D47:AC47"/>
    <mergeCell ref="C39:AC39"/>
    <mergeCell ref="D45:AC45"/>
    <mergeCell ref="E42:AC42"/>
    <mergeCell ref="D43:AC43"/>
    <mergeCell ref="E44:AC44"/>
    <mergeCell ref="C40:AC40"/>
    <mergeCell ref="D41:AC41"/>
    <mergeCell ref="E31:AC31"/>
    <mergeCell ref="D29:AC29"/>
    <mergeCell ref="E30:AC30"/>
    <mergeCell ref="E36:AC36"/>
    <mergeCell ref="D35:AC35"/>
    <mergeCell ref="E34:AC34"/>
    <mergeCell ref="E33:AC33"/>
    <mergeCell ref="D32:AC32"/>
    <mergeCell ref="E28:AC28"/>
    <mergeCell ref="E24:AC24"/>
    <mergeCell ref="D23:AC23"/>
    <mergeCell ref="E18:AC18"/>
    <mergeCell ref="D27:AC27"/>
    <mergeCell ref="E26:AC26"/>
    <mergeCell ref="D25:AC25"/>
    <mergeCell ref="E17:AC17"/>
    <mergeCell ref="D21:AC21"/>
    <mergeCell ref="E22:AC22"/>
    <mergeCell ref="D19:AC19"/>
    <mergeCell ref="E20:AC20"/>
    <mergeCell ref="B5:AD6"/>
    <mergeCell ref="AE5:AG5"/>
    <mergeCell ref="E16:AC16"/>
    <mergeCell ref="E15:AC15"/>
    <mergeCell ref="E14:AC14"/>
    <mergeCell ref="E13:AC13"/>
    <mergeCell ref="C56:AC56"/>
    <mergeCell ref="D57:AC57"/>
    <mergeCell ref="E58:AC58"/>
    <mergeCell ref="D65:AC65"/>
    <mergeCell ref="E62:AC62"/>
    <mergeCell ref="D63:AC63"/>
    <mergeCell ref="E64:AC64"/>
    <mergeCell ref="B70:D70"/>
    <mergeCell ref="B3:AG3"/>
    <mergeCell ref="D12:AC12"/>
    <mergeCell ref="E11:AC11"/>
    <mergeCell ref="D10:AC10"/>
    <mergeCell ref="C9:AC9"/>
    <mergeCell ref="E66:AC66"/>
    <mergeCell ref="D59:AC59"/>
    <mergeCell ref="E60:AC60"/>
    <mergeCell ref="D61:AC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89"/>
  <sheetViews>
    <sheetView workbookViewId="0" topLeftCell="A1">
      <selection activeCell="A1" sqref="A1"/>
    </sheetView>
  </sheetViews>
  <sheetFormatPr defaultColWidth="9.00390625" defaultRowHeight="13.5"/>
  <cols>
    <col min="1" max="30" width="1.625" style="51" customWidth="1"/>
    <col min="31" max="33" width="17.375" style="51" customWidth="1"/>
    <col min="34" max="34" width="1.625" style="51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9" t="s">
        <v>304</v>
      </c>
      <c r="AH1" s="139"/>
    </row>
    <row r="2" ht="9" customHeight="1"/>
    <row r="3" spans="1:35" s="1" customFormat="1" ht="15" customHeight="1">
      <c r="A3" s="92"/>
      <c r="B3" s="239" t="s">
        <v>315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88"/>
      <c r="AI3"/>
    </row>
    <row r="4" spans="2:35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  <c r="AI4" s="184"/>
    </row>
    <row r="5" spans="2:35" ht="18" customHeight="1">
      <c r="B5" s="237" t="s">
        <v>207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 t="s">
        <v>209</v>
      </c>
      <c r="AF5" s="267"/>
      <c r="AG5" s="253"/>
      <c r="AH5" s="56"/>
      <c r="AI5" s="184"/>
    </row>
    <row r="6" spans="2:35" ht="18" customHeight="1">
      <c r="B6" s="23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98" t="s">
        <v>11</v>
      </c>
      <c r="AF6" s="98" t="s">
        <v>12</v>
      </c>
      <c r="AG6" s="119" t="s">
        <v>13</v>
      </c>
      <c r="AH6" s="106"/>
      <c r="AI6" s="41" t="s">
        <v>329</v>
      </c>
    </row>
    <row r="7" spans="2:35" ht="12" customHeight="1">
      <c r="B7" s="5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129" t="s">
        <v>218</v>
      </c>
      <c r="AF7" s="130" t="s">
        <v>229</v>
      </c>
      <c r="AG7" s="130" t="s">
        <v>229</v>
      </c>
      <c r="AH7" s="84"/>
      <c r="AI7" s="41" t="s">
        <v>335</v>
      </c>
    </row>
    <row r="8" spans="2:34" ht="6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109"/>
      <c r="AF8" s="56"/>
      <c r="AG8" s="56"/>
      <c r="AH8" s="56"/>
    </row>
    <row r="9" spans="2:35" ht="12" customHeight="1">
      <c r="B9" s="99"/>
      <c r="C9" s="257" t="s">
        <v>111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99"/>
      <c r="AE9" s="100">
        <f>SUM(AE10,AE12)</f>
        <v>68646</v>
      </c>
      <c r="AF9" s="198">
        <v>100</v>
      </c>
      <c r="AG9" s="210">
        <f aca="true" t="shared" si="0" ref="AG9:AG14">SUM(AE9/AI9-1)*100</f>
        <v>-98.64405909204936</v>
      </c>
      <c r="AH9" s="57"/>
      <c r="AI9" s="185">
        <v>5062610</v>
      </c>
    </row>
    <row r="10" spans="2:35" ht="12" customHeight="1">
      <c r="B10" s="56"/>
      <c r="C10" s="106"/>
      <c r="D10" s="260" t="s">
        <v>137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56"/>
      <c r="AE10" s="109">
        <f>SUM(AE11)</f>
        <v>68639</v>
      </c>
      <c r="AF10" s="133">
        <f>ROUND(AE10/AE$9*100,1)</f>
        <v>100</v>
      </c>
      <c r="AG10" s="201">
        <f t="shared" si="0"/>
        <v>-98.64419012982108</v>
      </c>
      <c r="AH10" s="57"/>
      <c r="AI10" s="186">
        <v>5062583</v>
      </c>
    </row>
    <row r="11" spans="2:35" ht="12" customHeight="1">
      <c r="B11" s="56"/>
      <c r="C11" s="106"/>
      <c r="D11" s="106"/>
      <c r="E11" s="260" t="s">
        <v>137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56"/>
      <c r="AE11" s="109">
        <v>68639</v>
      </c>
      <c r="AF11" s="133">
        <f>ROUND(AE11/AE$9*100,1)</f>
        <v>100</v>
      </c>
      <c r="AG11" s="201">
        <f t="shared" si="0"/>
        <v>-98.64419012982108</v>
      </c>
      <c r="AH11" s="84"/>
      <c r="AI11" s="45">
        <v>5062583</v>
      </c>
    </row>
    <row r="12" spans="1:35" s="16" customFormat="1" ht="12" customHeight="1">
      <c r="A12" s="115"/>
      <c r="B12" s="56"/>
      <c r="C12" s="106"/>
      <c r="D12" s="260" t="s">
        <v>135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56"/>
      <c r="AE12" s="109">
        <f>SUM(AE13:AE14)</f>
        <v>7</v>
      </c>
      <c r="AF12" s="133">
        <f>ROUND(AE12/AE$9*100,1)</f>
        <v>0</v>
      </c>
      <c r="AG12" s="201">
        <f t="shared" si="0"/>
        <v>-74.07407407407408</v>
      </c>
      <c r="AH12" s="141"/>
      <c r="AI12" s="186">
        <v>27</v>
      </c>
    </row>
    <row r="13" spans="2:35" ht="12" customHeight="1">
      <c r="B13" s="56"/>
      <c r="C13" s="106"/>
      <c r="D13" s="106"/>
      <c r="E13" s="260" t="s">
        <v>138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56"/>
      <c r="AE13" s="109">
        <v>1</v>
      </c>
      <c r="AF13" s="133">
        <f>ROUND(AE13/AE$9*100,1)</f>
        <v>0</v>
      </c>
      <c r="AG13" s="201">
        <f t="shared" si="0"/>
        <v>0</v>
      </c>
      <c r="AH13" s="57"/>
      <c r="AI13" s="45">
        <v>1</v>
      </c>
    </row>
    <row r="14" spans="2:35" ht="12" customHeight="1">
      <c r="B14" s="56"/>
      <c r="C14" s="106"/>
      <c r="D14" s="106"/>
      <c r="E14" s="260" t="s">
        <v>139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56"/>
      <c r="AE14" s="109">
        <v>6</v>
      </c>
      <c r="AF14" s="133">
        <f>ROUND(AE14/AE$9*100,1)</f>
        <v>0</v>
      </c>
      <c r="AG14" s="201">
        <f t="shared" si="0"/>
        <v>-76.92307692307692</v>
      </c>
      <c r="AH14" s="57"/>
      <c r="AI14" s="45">
        <v>26</v>
      </c>
    </row>
    <row r="15" spans="2:35" ht="10.5" customHeight="1">
      <c r="B15" s="5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56"/>
      <c r="AE15" s="109"/>
      <c r="AF15" s="133"/>
      <c r="AG15" s="201"/>
      <c r="AH15" s="57"/>
      <c r="AI15" s="48"/>
    </row>
    <row r="16" spans="2:35" ht="10.5" customHeight="1">
      <c r="B16" s="5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56"/>
      <c r="AE16" s="211"/>
      <c r="AF16" s="212"/>
      <c r="AG16" s="213"/>
      <c r="AH16" s="142"/>
      <c r="AI16" s="45"/>
    </row>
    <row r="17" spans="1:35" s="16" customFormat="1" ht="12" customHeight="1">
      <c r="A17" s="115"/>
      <c r="B17" s="99"/>
      <c r="C17" s="257" t="s">
        <v>3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99"/>
      <c r="AE17" s="100">
        <f>SUM(AE18)</f>
        <v>0</v>
      </c>
      <c r="AF17" s="110">
        <v>0</v>
      </c>
      <c r="AG17" s="210">
        <f>SUM(AE17/AI17-1)*100</f>
        <v>-100</v>
      </c>
      <c r="AH17" s="141"/>
      <c r="AI17" s="185">
        <v>86250</v>
      </c>
    </row>
    <row r="18" spans="2:35" ht="12" customHeight="1">
      <c r="B18" s="56"/>
      <c r="C18" s="106"/>
      <c r="D18" s="260" t="s">
        <v>90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56"/>
      <c r="AE18" s="109">
        <f>SUM(AE19)</f>
        <v>0</v>
      </c>
      <c r="AF18" s="110">
        <v>0</v>
      </c>
      <c r="AG18" s="201">
        <f>SUM(AE18/AI18-1)*100</f>
        <v>-100</v>
      </c>
      <c r="AH18" s="57"/>
      <c r="AI18" s="186">
        <v>86250</v>
      </c>
    </row>
    <row r="19" spans="2:35" ht="12" customHeight="1">
      <c r="B19" s="56"/>
      <c r="C19" s="106"/>
      <c r="D19" s="106"/>
      <c r="E19" s="260" t="s">
        <v>91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56"/>
      <c r="AE19" s="109">
        <v>0</v>
      </c>
      <c r="AF19" s="110">
        <v>0</v>
      </c>
      <c r="AG19" s="201">
        <f>SUM(AE19/AI19-1)*100</f>
        <v>-100</v>
      </c>
      <c r="AH19" s="57"/>
      <c r="AI19" s="45">
        <v>86250</v>
      </c>
    </row>
    <row r="20" spans="2:35" ht="10.5" customHeight="1">
      <c r="B20" s="5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56"/>
      <c r="AE20" s="109"/>
      <c r="AF20" s="133"/>
      <c r="AG20" s="201"/>
      <c r="AH20" s="57"/>
      <c r="AI20" s="48"/>
    </row>
    <row r="21" spans="2:35" ht="10.5" customHeight="1">
      <c r="B21" s="5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56"/>
      <c r="AE21" s="211"/>
      <c r="AF21" s="212"/>
      <c r="AG21" s="213"/>
      <c r="AH21" s="57"/>
      <c r="AI21" s="45"/>
    </row>
    <row r="22" spans="2:35" ht="12" customHeight="1">
      <c r="B22" s="99"/>
      <c r="C22" s="257" t="s">
        <v>114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99"/>
      <c r="AE22" s="100">
        <f>SUM(AE23,AE25,AE27,AE29)</f>
        <v>507268</v>
      </c>
      <c r="AF22" s="198">
        <v>100</v>
      </c>
      <c r="AG22" s="210">
        <f aca="true" t="shared" si="1" ref="AG22:AG30">SUM(AE22/AI22-1)*100</f>
        <v>-2.23036003392183</v>
      </c>
      <c r="AH22" s="143"/>
      <c r="AI22" s="185">
        <v>518840</v>
      </c>
    </row>
    <row r="23" spans="2:35" ht="12" customHeight="1">
      <c r="B23" s="56"/>
      <c r="C23" s="106"/>
      <c r="D23" s="260" t="s">
        <v>140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56"/>
      <c r="AE23" s="109">
        <f>SUM(AE24)</f>
        <v>191120</v>
      </c>
      <c r="AF23" s="133">
        <f aca="true" t="shared" si="2" ref="AF23:AF30">ROUND(AE23/AE$22*100,1)</f>
        <v>37.7</v>
      </c>
      <c r="AG23" s="201">
        <f t="shared" si="1"/>
        <v>-6.515816299078947</v>
      </c>
      <c r="AH23" s="143"/>
      <c r="AI23" s="186">
        <v>204441</v>
      </c>
    </row>
    <row r="24" spans="2:35" ht="12" customHeight="1">
      <c r="B24" s="56"/>
      <c r="C24" s="106"/>
      <c r="D24" s="106"/>
      <c r="E24" s="260" t="s">
        <v>140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56"/>
      <c r="AE24" s="109">
        <v>191120</v>
      </c>
      <c r="AF24" s="133">
        <f t="shared" si="2"/>
        <v>37.7</v>
      </c>
      <c r="AG24" s="201">
        <f t="shared" si="1"/>
        <v>-6.515816299078947</v>
      </c>
      <c r="AH24" s="143"/>
      <c r="AI24" s="45">
        <v>204441</v>
      </c>
    </row>
    <row r="25" spans="2:35" ht="12" customHeight="1">
      <c r="B25" s="56"/>
      <c r="C25" s="56"/>
      <c r="D25" s="260" t="s">
        <v>91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56"/>
      <c r="AE25" s="109">
        <f>SUM(AE26)</f>
        <v>233924</v>
      </c>
      <c r="AF25" s="133">
        <f t="shared" si="2"/>
        <v>46.1</v>
      </c>
      <c r="AG25" s="201">
        <f t="shared" si="1"/>
        <v>0.0004274910974988444</v>
      </c>
      <c r="AH25" s="142"/>
      <c r="AI25" s="186">
        <v>233923</v>
      </c>
    </row>
    <row r="26" spans="1:35" s="16" customFormat="1" ht="12" customHeight="1">
      <c r="A26" s="115"/>
      <c r="B26" s="56"/>
      <c r="C26" s="106"/>
      <c r="D26" s="56"/>
      <c r="E26" s="260" t="s">
        <v>91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56"/>
      <c r="AE26" s="109">
        <v>233924</v>
      </c>
      <c r="AF26" s="133">
        <f t="shared" si="2"/>
        <v>46.1</v>
      </c>
      <c r="AG26" s="201">
        <f t="shared" si="1"/>
        <v>0.0004274910974988444</v>
      </c>
      <c r="AH26" s="141"/>
      <c r="AI26" s="45">
        <v>233923</v>
      </c>
    </row>
    <row r="27" spans="2:35" ht="12" customHeight="1">
      <c r="B27" s="56"/>
      <c r="C27" s="106"/>
      <c r="D27" s="260" t="s">
        <v>135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56"/>
      <c r="AE27" s="109">
        <f>SUM(AE28)</f>
        <v>77224</v>
      </c>
      <c r="AF27" s="133">
        <f t="shared" si="2"/>
        <v>15.2</v>
      </c>
      <c r="AG27" s="201">
        <f t="shared" si="1"/>
        <v>2.3159679898245855</v>
      </c>
      <c r="AH27" s="57"/>
      <c r="AI27" s="186">
        <v>75476</v>
      </c>
    </row>
    <row r="28" spans="2:35" ht="12" customHeight="1">
      <c r="B28" s="56"/>
      <c r="C28" s="106"/>
      <c r="D28" s="56"/>
      <c r="E28" s="260" t="s">
        <v>274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56"/>
      <c r="AE28" s="109">
        <v>77224</v>
      </c>
      <c r="AF28" s="133">
        <f t="shared" si="2"/>
        <v>15.2</v>
      </c>
      <c r="AG28" s="201">
        <f t="shared" si="1"/>
        <v>2.3159679898245855</v>
      </c>
      <c r="AH28" s="57"/>
      <c r="AI28" s="45">
        <v>75476</v>
      </c>
    </row>
    <row r="29" spans="2:35" ht="12" customHeight="1">
      <c r="B29" s="56"/>
      <c r="C29" s="106"/>
      <c r="D29" s="260" t="s">
        <v>141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56"/>
      <c r="AE29" s="109">
        <f>SUM(AE30)</f>
        <v>5000</v>
      </c>
      <c r="AF29" s="133">
        <f t="shared" si="2"/>
        <v>1</v>
      </c>
      <c r="AG29" s="201">
        <f t="shared" si="1"/>
        <v>0</v>
      </c>
      <c r="AH29" s="56"/>
      <c r="AI29" s="186">
        <v>5000</v>
      </c>
    </row>
    <row r="30" spans="2:35" ht="12" customHeight="1">
      <c r="B30" s="56"/>
      <c r="C30" s="106"/>
      <c r="D30" s="56"/>
      <c r="E30" s="260" t="s">
        <v>142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56"/>
      <c r="AE30" s="109">
        <v>5000</v>
      </c>
      <c r="AF30" s="133">
        <f t="shared" si="2"/>
        <v>1</v>
      </c>
      <c r="AG30" s="201">
        <f t="shared" si="1"/>
        <v>0</v>
      </c>
      <c r="AH30" s="56"/>
      <c r="AI30" s="45">
        <v>5000</v>
      </c>
    </row>
    <row r="31" spans="2:35" ht="10.5" customHeight="1">
      <c r="B31" s="56"/>
      <c r="C31" s="106"/>
      <c r="D31" s="5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56"/>
      <c r="AE31" s="109"/>
      <c r="AF31" s="133"/>
      <c r="AG31" s="202"/>
      <c r="AH31" s="56"/>
      <c r="AI31" s="45"/>
    </row>
    <row r="32" spans="2:35" ht="10.5" customHeight="1">
      <c r="B32" s="5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56"/>
      <c r="AE32" s="211"/>
      <c r="AF32" s="212"/>
      <c r="AG32" s="213"/>
      <c r="AH32" s="56"/>
      <c r="AI32" s="41"/>
    </row>
    <row r="33" spans="2:35" ht="12" customHeight="1">
      <c r="B33" s="99"/>
      <c r="C33" s="257" t="s">
        <v>116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99"/>
      <c r="AE33" s="100">
        <f>SUM(AE34)</f>
        <v>215441</v>
      </c>
      <c r="AF33" s="198">
        <v>100</v>
      </c>
      <c r="AG33" s="210">
        <f>SUM(AE33/AI33-1)*100</f>
        <v>-2.9007062471549605</v>
      </c>
      <c r="AH33" s="56"/>
      <c r="AI33" s="185">
        <v>221877</v>
      </c>
    </row>
    <row r="34" spans="2:35" ht="12" customHeight="1">
      <c r="B34" s="56"/>
      <c r="C34" s="106"/>
      <c r="D34" s="260" t="s">
        <v>143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56"/>
      <c r="AE34" s="109">
        <f>SUM(AE35)</f>
        <v>215441</v>
      </c>
      <c r="AF34" s="133">
        <f>ROUND(AE34/AE$33*100,1)</f>
        <v>100</v>
      </c>
      <c r="AG34" s="201">
        <f>SUM(AE34/AI34-1)*100</f>
        <v>-2.9007062471549605</v>
      </c>
      <c r="AH34" s="56"/>
      <c r="AI34" s="186">
        <v>221877</v>
      </c>
    </row>
    <row r="35" spans="2:35" ht="12" customHeight="1">
      <c r="B35" s="56"/>
      <c r="C35" s="106"/>
      <c r="D35" s="106"/>
      <c r="E35" s="260" t="s">
        <v>118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56"/>
      <c r="AE35" s="109">
        <v>215441</v>
      </c>
      <c r="AF35" s="133">
        <f>ROUND(AE35/AE$33*100,1)</f>
        <v>100</v>
      </c>
      <c r="AG35" s="201">
        <f>SUM(AE35/AI35-1)*100</f>
        <v>-2.9007062471549605</v>
      </c>
      <c r="AH35" s="56"/>
      <c r="AI35" s="45">
        <v>221877</v>
      </c>
    </row>
    <row r="36" spans="2:34" ht="10.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6"/>
      <c r="AF36" s="53"/>
      <c r="AG36" s="53"/>
      <c r="AH36" s="56"/>
    </row>
    <row r="37" spans="2:34" ht="10.5" customHeight="1">
      <c r="B37" s="271"/>
      <c r="C37" s="271"/>
      <c r="D37" s="271"/>
      <c r="E37" s="54"/>
      <c r="AH37" s="56"/>
    </row>
    <row r="38" ht="10.5" customHeight="1">
      <c r="AH38" s="56"/>
    </row>
    <row r="39" ht="11.25">
      <c r="AH39" s="56"/>
    </row>
    <row r="40" ht="11.25">
      <c r="AH40" s="56"/>
    </row>
    <row r="41" ht="11.25">
      <c r="AH41" s="56"/>
    </row>
    <row r="42" ht="11.25">
      <c r="AH42" s="56"/>
    </row>
    <row r="43" ht="11.25">
      <c r="AH43" s="56"/>
    </row>
    <row r="44" ht="11.25">
      <c r="AH44" s="56"/>
    </row>
    <row r="45" ht="11.25">
      <c r="AH45" s="56"/>
    </row>
    <row r="46" ht="11.25">
      <c r="AH46" s="56"/>
    </row>
    <row r="47" ht="11.25">
      <c r="AH47" s="56"/>
    </row>
    <row r="48" ht="11.25">
      <c r="AH48" s="56"/>
    </row>
    <row r="49" ht="11.25">
      <c r="AH49" s="56"/>
    </row>
    <row r="50" ht="11.25">
      <c r="AH50" s="56"/>
    </row>
    <row r="51" ht="11.25">
      <c r="AH51" s="56"/>
    </row>
    <row r="52" ht="11.25">
      <c r="AH52" s="56"/>
    </row>
    <row r="53" ht="11.25">
      <c r="AH53" s="56"/>
    </row>
    <row r="54" ht="11.25">
      <c r="AH54" s="56"/>
    </row>
    <row r="55" ht="11.25">
      <c r="AH55" s="56"/>
    </row>
    <row r="56" ht="11.25">
      <c r="AH56" s="56"/>
    </row>
    <row r="57" ht="11.25">
      <c r="AH57" s="56"/>
    </row>
    <row r="58" ht="11.25">
      <c r="AH58" s="56"/>
    </row>
    <row r="59" ht="11.25">
      <c r="AH59" s="56"/>
    </row>
    <row r="60" ht="11.25">
      <c r="AH60" s="56"/>
    </row>
    <row r="61" ht="11.25">
      <c r="AH61" s="56"/>
    </row>
    <row r="62" ht="11.25">
      <c r="AH62" s="56"/>
    </row>
    <row r="63" ht="11.25">
      <c r="AH63" s="56"/>
    </row>
    <row r="64" ht="11.25">
      <c r="AH64" s="56"/>
    </row>
    <row r="65" ht="11.25">
      <c r="AH65" s="56"/>
    </row>
    <row r="66" ht="11.25">
      <c r="AH66" s="56"/>
    </row>
    <row r="67" ht="11.25">
      <c r="AH67" s="56"/>
    </row>
    <row r="68" ht="11.25">
      <c r="AH68" s="56"/>
    </row>
    <row r="69" ht="11.25">
      <c r="AH69" s="56"/>
    </row>
    <row r="70" ht="11.25">
      <c r="AH70" s="56"/>
    </row>
    <row r="71" ht="11.25">
      <c r="AH71" s="56"/>
    </row>
    <row r="72" ht="11.25">
      <c r="AH72" s="56"/>
    </row>
    <row r="73" ht="11.25">
      <c r="AH73" s="56"/>
    </row>
    <row r="74" ht="11.25">
      <c r="AH74" s="56"/>
    </row>
    <row r="75" ht="11.25">
      <c r="AH75" s="56"/>
    </row>
    <row r="76" ht="11.25">
      <c r="AH76" s="56"/>
    </row>
    <row r="77" ht="11.25">
      <c r="AH77" s="56"/>
    </row>
    <row r="78" ht="11.25">
      <c r="AH78" s="56"/>
    </row>
    <row r="79" ht="11.25">
      <c r="AH79" s="56"/>
    </row>
    <row r="80" ht="11.25">
      <c r="AH80" s="56"/>
    </row>
    <row r="81" ht="11.25">
      <c r="AH81" s="56"/>
    </row>
    <row r="82" ht="11.25">
      <c r="AH82" s="56"/>
    </row>
    <row r="83" ht="11.25">
      <c r="AH83" s="56"/>
    </row>
    <row r="84" ht="11.25">
      <c r="AH84" s="56"/>
    </row>
    <row r="85" ht="11.25">
      <c r="AH85" s="56"/>
    </row>
    <row r="86" ht="11.25">
      <c r="AH86" s="56"/>
    </row>
    <row r="87" ht="11.25">
      <c r="AH87" s="56"/>
    </row>
    <row r="88" ht="11.25">
      <c r="AH88" s="56"/>
    </row>
    <row r="89" ht="11.25">
      <c r="AH89" s="56"/>
    </row>
    <row r="90" ht="11.25">
      <c r="AH90" s="56"/>
    </row>
    <row r="91" ht="11.25">
      <c r="AH91" s="56"/>
    </row>
    <row r="92" ht="11.25">
      <c r="AH92" s="56"/>
    </row>
    <row r="93" ht="11.25">
      <c r="AH93" s="56"/>
    </row>
    <row r="94" ht="11.25">
      <c r="AH94" s="56"/>
    </row>
    <row r="95" ht="11.25">
      <c r="AH95" s="56"/>
    </row>
    <row r="96" ht="11.25">
      <c r="AH96" s="56"/>
    </row>
    <row r="97" ht="11.25">
      <c r="AH97" s="56"/>
    </row>
    <row r="98" ht="11.25">
      <c r="AH98" s="56"/>
    </row>
    <row r="99" ht="11.25">
      <c r="AH99" s="56"/>
    </row>
    <row r="100" ht="11.25">
      <c r="AH100" s="56"/>
    </row>
    <row r="101" ht="11.25">
      <c r="AH101" s="56"/>
    </row>
    <row r="102" ht="11.25">
      <c r="AH102" s="56"/>
    </row>
    <row r="103" ht="11.25">
      <c r="AH103" s="56"/>
    </row>
    <row r="104" ht="11.25">
      <c r="AH104" s="56"/>
    </row>
    <row r="105" ht="11.25">
      <c r="AH105" s="56"/>
    </row>
    <row r="106" ht="11.25">
      <c r="AH106" s="56"/>
    </row>
    <row r="107" ht="11.25">
      <c r="AH107" s="56"/>
    </row>
    <row r="108" ht="11.25">
      <c r="AH108" s="56"/>
    </row>
    <row r="109" ht="11.25">
      <c r="AH109" s="56"/>
    </row>
    <row r="110" ht="11.25">
      <c r="AH110" s="56"/>
    </row>
    <row r="111" ht="11.25">
      <c r="AH111" s="56"/>
    </row>
    <row r="112" ht="11.25">
      <c r="AH112" s="56"/>
    </row>
    <row r="113" ht="11.25">
      <c r="AH113" s="56"/>
    </row>
    <row r="114" ht="11.25">
      <c r="AH114" s="56"/>
    </row>
    <row r="115" ht="11.25">
      <c r="AH115" s="56"/>
    </row>
    <row r="116" ht="11.25">
      <c r="AH116" s="56"/>
    </row>
    <row r="117" ht="11.25">
      <c r="AH117" s="56"/>
    </row>
    <row r="118" ht="11.25">
      <c r="AH118" s="56"/>
    </row>
    <row r="119" ht="11.25">
      <c r="AH119" s="56"/>
    </row>
    <row r="120" ht="11.25">
      <c r="AH120" s="56"/>
    </row>
    <row r="121" ht="11.25">
      <c r="AH121" s="56"/>
    </row>
    <row r="122" ht="11.25">
      <c r="AH122" s="56"/>
    </row>
    <row r="123" ht="11.25">
      <c r="AH123" s="56"/>
    </row>
    <row r="124" ht="11.25">
      <c r="AH124" s="56"/>
    </row>
    <row r="125" ht="11.25">
      <c r="AH125" s="56"/>
    </row>
    <row r="126" ht="11.25">
      <c r="AH126" s="56"/>
    </row>
    <row r="127" ht="11.25">
      <c r="AH127" s="56"/>
    </row>
    <row r="128" ht="11.25">
      <c r="AH128" s="56"/>
    </row>
    <row r="129" ht="11.25">
      <c r="AH129" s="56"/>
    </row>
    <row r="130" ht="11.25">
      <c r="AH130" s="56"/>
    </row>
    <row r="131" ht="11.25">
      <c r="AH131" s="56"/>
    </row>
    <row r="132" ht="11.25">
      <c r="AH132" s="56"/>
    </row>
    <row r="133" ht="11.25">
      <c r="AH133" s="56"/>
    </row>
    <row r="134" ht="11.25">
      <c r="AH134" s="56"/>
    </row>
    <row r="135" ht="11.25">
      <c r="AH135" s="56"/>
    </row>
    <row r="136" ht="11.25">
      <c r="AH136" s="56"/>
    </row>
    <row r="137" ht="11.25">
      <c r="AH137" s="56"/>
    </row>
    <row r="138" ht="11.25">
      <c r="AH138" s="56"/>
    </row>
    <row r="139" ht="11.25">
      <c r="AH139" s="56"/>
    </row>
    <row r="140" ht="11.25">
      <c r="AH140" s="56"/>
    </row>
    <row r="141" ht="11.25">
      <c r="AH141" s="56"/>
    </row>
    <row r="142" ht="11.25">
      <c r="AH142" s="56"/>
    </row>
    <row r="143" ht="11.25">
      <c r="AH143" s="56"/>
    </row>
    <row r="144" ht="11.25">
      <c r="AH144" s="56"/>
    </row>
    <row r="145" ht="11.25">
      <c r="AH145" s="56"/>
    </row>
    <row r="146" ht="11.25">
      <c r="AH146" s="56"/>
    </row>
    <row r="147" ht="11.25">
      <c r="AH147" s="56"/>
    </row>
    <row r="148" ht="11.25">
      <c r="AH148" s="56"/>
    </row>
    <row r="149" ht="11.25">
      <c r="AH149" s="56"/>
    </row>
    <row r="150" ht="11.25">
      <c r="AH150" s="56"/>
    </row>
    <row r="151" ht="11.25">
      <c r="AH151" s="56"/>
    </row>
    <row r="152" ht="11.25">
      <c r="AH152" s="56"/>
    </row>
    <row r="153" ht="11.25">
      <c r="AH153" s="56"/>
    </row>
    <row r="154" ht="11.25">
      <c r="AH154" s="56"/>
    </row>
    <row r="155" ht="11.25">
      <c r="AH155" s="56"/>
    </row>
    <row r="156" ht="11.25">
      <c r="AH156" s="56"/>
    </row>
    <row r="157" ht="11.25">
      <c r="AH157" s="56"/>
    </row>
    <row r="158" ht="11.25">
      <c r="AH158" s="56"/>
    </row>
    <row r="159" ht="11.25">
      <c r="AH159" s="56"/>
    </row>
    <row r="160" ht="11.25">
      <c r="AH160" s="56"/>
    </row>
    <row r="161" ht="11.25">
      <c r="AH161" s="56"/>
    </row>
    <row r="162" ht="11.25">
      <c r="AH162" s="56"/>
    </row>
    <row r="163" ht="11.25">
      <c r="AH163" s="56"/>
    </row>
    <row r="164" ht="11.25">
      <c r="AH164" s="56"/>
    </row>
    <row r="165" ht="11.25">
      <c r="AH165" s="56"/>
    </row>
    <row r="166" ht="11.25">
      <c r="AH166" s="56"/>
    </row>
    <row r="167" ht="11.25">
      <c r="AH167" s="56"/>
    </row>
    <row r="168" ht="11.25">
      <c r="AH168" s="56"/>
    </row>
    <row r="169" ht="11.25">
      <c r="AH169" s="56"/>
    </row>
    <row r="170" ht="11.25">
      <c r="AH170" s="56"/>
    </row>
    <row r="171" ht="11.25">
      <c r="AH171" s="56"/>
    </row>
    <row r="172" ht="11.25">
      <c r="AH172" s="56"/>
    </row>
    <row r="173" ht="11.25">
      <c r="AH173" s="56"/>
    </row>
    <row r="174" ht="11.25">
      <c r="AH174" s="56"/>
    </row>
    <row r="175" ht="11.25">
      <c r="AH175" s="56"/>
    </row>
    <row r="176" ht="11.25">
      <c r="AH176" s="56"/>
    </row>
    <row r="177" ht="11.25">
      <c r="AH177" s="56"/>
    </row>
    <row r="178" ht="11.25">
      <c r="AH178" s="56"/>
    </row>
    <row r="179" ht="11.25">
      <c r="AH179" s="56"/>
    </row>
    <row r="180" ht="11.25">
      <c r="AH180" s="56"/>
    </row>
    <row r="181" ht="11.25">
      <c r="AH181" s="56"/>
    </row>
    <row r="182" ht="11.25">
      <c r="AH182" s="56"/>
    </row>
    <row r="183" ht="11.25">
      <c r="AH183" s="56"/>
    </row>
    <row r="184" ht="11.25">
      <c r="AH184" s="56"/>
    </row>
    <row r="185" ht="11.25">
      <c r="AH185" s="56"/>
    </row>
    <row r="186" ht="11.25">
      <c r="AH186" s="56"/>
    </row>
    <row r="187" ht="11.25">
      <c r="AH187" s="56"/>
    </row>
    <row r="188" ht="11.25">
      <c r="AH188" s="56"/>
    </row>
    <row r="189" ht="11.25">
      <c r="AH189" s="56"/>
    </row>
    <row r="190" ht="11.25">
      <c r="AH190" s="56"/>
    </row>
    <row r="191" ht="11.25">
      <c r="AH191" s="56"/>
    </row>
    <row r="192" ht="11.25">
      <c r="AH192" s="56"/>
    </row>
    <row r="193" ht="11.25">
      <c r="AH193" s="56"/>
    </row>
    <row r="194" ht="11.25">
      <c r="AH194" s="56"/>
    </row>
    <row r="195" ht="11.25">
      <c r="AH195" s="56"/>
    </row>
    <row r="196" ht="11.25">
      <c r="AH196" s="56"/>
    </row>
    <row r="197" ht="11.25">
      <c r="AH197" s="56"/>
    </row>
    <row r="198" ht="11.25">
      <c r="AH198" s="56"/>
    </row>
    <row r="199" ht="11.25">
      <c r="AH199" s="56"/>
    </row>
    <row r="200" ht="11.25">
      <c r="AH200" s="56"/>
    </row>
    <row r="201" ht="11.25">
      <c r="AH201" s="56"/>
    </row>
    <row r="202" ht="11.25">
      <c r="AH202" s="56"/>
    </row>
    <row r="203" ht="11.25">
      <c r="AH203" s="56"/>
    </row>
    <row r="204" ht="11.25">
      <c r="AH204" s="56"/>
    </row>
    <row r="205" ht="11.25">
      <c r="AH205" s="56"/>
    </row>
    <row r="206" ht="11.25">
      <c r="AH206" s="56"/>
    </row>
    <row r="207" ht="11.25">
      <c r="AH207" s="56"/>
    </row>
    <row r="208" ht="11.25">
      <c r="AH208" s="56"/>
    </row>
    <row r="209" ht="11.25">
      <c r="AH209" s="56"/>
    </row>
    <row r="210" ht="11.25">
      <c r="AH210" s="56"/>
    </row>
    <row r="211" ht="11.25">
      <c r="AH211" s="56"/>
    </row>
    <row r="212" ht="11.25">
      <c r="AH212" s="56"/>
    </row>
    <row r="213" ht="11.25">
      <c r="AH213" s="56"/>
    </row>
    <row r="214" ht="11.25">
      <c r="AH214" s="56"/>
    </row>
    <row r="215" ht="11.25">
      <c r="AH215" s="56"/>
    </row>
    <row r="216" ht="11.25">
      <c r="AH216" s="56"/>
    </row>
    <row r="217" ht="11.25">
      <c r="AH217" s="56"/>
    </row>
    <row r="218" ht="11.25">
      <c r="AH218" s="56"/>
    </row>
    <row r="219" ht="11.25">
      <c r="AH219" s="56"/>
    </row>
    <row r="220" ht="11.25">
      <c r="AH220" s="56"/>
    </row>
    <row r="221" ht="11.25">
      <c r="AH221" s="56"/>
    </row>
    <row r="222" ht="11.25">
      <c r="AH222" s="56"/>
    </row>
    <row r="223" ht="11.25">
      <c r="AH223" s="56"/>
    </row>
    <row r="224" ht="11.25">
      <c r="AH224" s="56"/>
    </row>
    <row r="225" ht="11.25">
      <c r="AH225" s="56"/>
    </row>
    <row r="226" ht="11.25">
      <c r="AH226" s="56"/>
    </row>
    <row r="227" ht="11.25">
      <c r="AH227" s="56"/>
    </row>
    <row r="228" ht="11.25">
      <c r="AH228" s="56"/>
    </row>
    <row r="229" ht="11.25">
      <c r="AH229" s="56"/>
    </row>
    <row r="230" ht="11.25">
      <c r="AH230" s="56"/>
    </row>
    <row r="231" ht="11.25">
      <c r="AH231" s="56"/>
    </row>
    <row r="232" ht="11.25">
      <c r="AH232" s="56"/>
    </row>
    <row r="233" ht="11.25">
      <c r="AH233" s="56"/>
    </row>
    <row r="234" ht="11.25">
      <c r="AH234" s="56"/>
    </row>
    <row r="235" ht="11.25">
      <c r="AH235" s="56"/>
    </row>
    <row r="236" ht="11.25">
      <c r="AH236" s="56"/>
    </row>
    <row r="237" ht="11.25">
      <c r="AH237" s="56"/>
    </row>
    <row r="238" ht="11.25">
      <c r="AH238" s="56"/>
    </row>
    <row r="239" ht="11.25">
      <c r="AH239" s="56"/>
    </row>
    <row r="240" ht="11.25">
      <c r="AH240" s="56"/>
    </row>
    <row r="241" ht="11.25">
      <c r="AH241" s="56"/>
    </row>
    <row r="242" ht="11.25">
      <c r="AH242" s="56"/>
    </row>
    <row r="243" ht="11.25">
      <c r="AH243" s="56"/>
    </row>
    <row r="244" ht="11.25">
      <c r="AH244" s="56"/>
    </row>
    <row r="245" ht="11.25">
      <c r="AH245" s="56"/>
    </row>
    <row r="246" ht="11.25">
      <c r="AH246" s="56"/>
    </row>
    <row r="247" ht="11.25">
      <c r="AH247" s="56"/>
    </row>
    <row r="248" ht="11.25">
      <c r="AH248" s="56"/>
    </row>
    <row r="249" ht="11.25">
      <c r="AH249" s="56"/>
    </row>
    <row r="250" ht="11.25">
      <c r="AH250" s="56"/>
    </row>
    <row r="251" ht="11.25">
      <c r="AH251" s="56"/>
    </row>
    <row r="252" ht="11.25">
      <c r="AH252" s="56"/>
    </row>
    <row r="253" ht="11.25">
      <c r="AH253" s="56"/>
    </row>
    <row r="254" ht="11.25">
      <c r="AH254" s="56"/>
    </row>
    <row r="255" ht="11.25">
      <c r="AH255" s="56"/>
    </row>
    <row r="256" ht="11.25">
      <c r="AH256" s="56"/>
    </row>
    <row r="257" ht="11.25">
      <c r="AH257" s="56"/>
    </row>
    <row r="258" ht="11.25">
      <c r="AH258" s="56"/>
    </row>
    <row r="259" ht="11.25">
      <c r="AH259" s="56"/>
    </row>
    <row r="260" ht="11.25">
      <c r="AH260" s="56"/>
    </row>
    <row r="261" ht="11.25">
      <c r="AH261" s="56"/>
    </row>
    <row r="262" ht="11.25">
      <c r="AH262" s="56"/>
    </row>
    <row r="263" ht="11.25">
      <c r="AH263" s="56"/>
    </row>
    <row r="264" ht="11.25">
      <c r="AH264" s="56"/>
    </row>
    <row r="265" ht="11.25">
      <c r="AH265" s="56"/>
    </row>
    <row r="266" ht="11.25">
      <c r="AH266" s="56"/>
    </row>
    <row r="267" ht="11.25">
      <c r="AH267" s="56"/>
    </row>
    <row r="268" ht="11.25">
      <c r="AH268" s="56"/>
    </row>
    <row r="269" ht="11.25">
      <c r="AH269" s="56"/>
    </row>
    <row r="270" ht="11.25">
      <c r="AH270" s="56"/>
    </row>
    <row r="271" ht="11.25">
      <c r="AH271" s="56"/>
    </row>
    <row r="272" ht="11.25">
      <c r="AH272" s="56"/>
    </row>
    <row r="273" ht="11.25">
      <c r="AH273" s="56"/>
    </row>
    <row r="274" ht="11.25">
      <c r="AH274" s="56"/>
    </row>
    <row r="275" ht="11.25">
      <c r="AH275" s="56"/>
    </row>
    <row r="276" ht="11.25">
      <c r="AH276" s="56"/>
    </row>
    <row r="277" ht="11.25">
      <c r="AH277" s="56"/>
    </row>
    <row r="278" ht="11.25">
      <c r="AH278" s="56"/>
    </row>
    <row r="279" ht="11.25">
      <c r="AH279" s="56"/>
    </row>
    <row r="280" ht="11.25">
      <c r="AH280" s="56"/>
    </row>
    <row r="281" ht="11.25">
      <c r="AH281" s="56"/>
    </row>
    <row r="282" ht="11.25">
      <c r="AH282" s="56"/>
    </row>
    <row r="283" ht="11.25">
      <c r="AH283" s="56"/>
    </row>
    <row r="284" ht="11.25">
      <c r="AH284" s="56"/>
    </row>
    <row r="285" ht="11.25">
      <c r="AH285" s="56"/>
    </row>
    <row r="286" ht="11.25">
      <c r="AH286" s="56"/>
    </row>
    <row r="287" ht="11.25">
      <c r="AH287" s="56"/>
    </row>
    <row r="288" ht="11.25">
      <c r="AH288" s="56"/>
    </row>
    <row r="289" ht="11.25">
      <c r="AH289" s="56"/>
    </row>
    <row r="290" ht="11.25">
      <c r="AH290" s="56"/>
    </row>
    <row r="291" ht="11.25">
      <c r="AH291" s="56"/>
    </row>
    <row r="292" ht="11.25">
      <c r="AH292" s="56"/>
    </row>
    <row r="293" ht="11.25">
      <c r="AH293" s="56"/>
    </row>
    <row r="294" ht="11.25">
      <c r="AH294" s="56"/>
    </row>
    <row r="295" ht="11.25">
      <c r="AH295" s="56"/>
    </row>
    <row r="296" ht="11.25">
      <c r="AH296" s="56"/>
    </row>
    <row r="297" ht="11.25">
      <c r="AH297" s="56"/>
    </row>
    <row r="298" ht="11.25">
      <c r="AH298" s="56"/>
    </row>
    <row r="299" ht="11.25">
      <c r="AH299" s="56"/>
    </row>
    <row r="300" ht="11.25">
      <c r="AH300" s="56"/>
    </row>
    <row r="301" ht="11.25">
      <c r="AH301" s="56"/>
    </row>
    <row r="302" ht="11.25">
      <c r="AH302" s="56"/>
    </row>
    <row r="303" ht="11.25">
      <c r="AH303" s="56"/>
    </row>
    <row r="304" ht="11.25">
      <c r="AH304" s="56"/>
    </row>
    <row r="305" ht="11.25">
      <c r="AH305" s="56"/>
    </row>
    <row r="306" ht="11.25">
      <c r="AH306" s="56"/>
    </row>
    <row r="307" ht="11.25">
      <c r="AH307" s="56"/>
    </row>
    <row r="308" ht="11.25">
      <c r="AH308" s="56"/>
    </row>
    <row r="309" ht="11.25">
      <c r="AH309" s="56"/>
    </row>
    <row r="310" ht="11.25">
      <c r="AH310" s="56"/>
    </row>
    <row r="311" ht="11.25">
      <c r="AH311" s="56"/>
    </row>
    <row r="312" ht="11.25">
      <c r="AH312" s="56"/>
    </row>
    <row r="313" ht="11.25">
      <c r="AH313" s="56"/>
    </row>
    <row r="314" ht="11.25">
      <c r="AH314" s="56"/>
    </row>
    <row r="315" ht="11.25">
      <c r="AH315" s="56"/>
    </row>
    <row r="316" ht="11.25">
      <c r="AH316" s="56"/>
    </row>
    <row r="317" ht="11.25">
      <c r="AH317" s="56"/>
    </row>
    <row r="318" ht="11.25">
      <c r="AH318" s="56"/>
    </row>
    <row r="319" ht="11.25">
      <c r="AH319" s="56"/>
    </row>
    <row r="320" ht="11.25">
      <c r="AH320" s="56"/>
    </row>
    <row r="321" ht="11.25">
      <c r="AH321" s="56"/>
    </row>
    <row r="322" ht="11.25">
      <c r="AH322" s="56"/>
    </row>
    <row r="323" ht="11.25">
      <c r="AH323" s="56"/>
    </row>
    <row r="324" ht="11.25">
      <c r="AH324" s="56"/>
    </row>
    <row r="325" ht="11.25">
      <c r="AH325" s="56"/>
    </row>
    <row r="326" ht="11.25">
      <c r="AH326" s="56"/>
    </row>
    <row r="327" ht="11.25">
      <c r="AH327" s="56"/>
    </row>
    <row r="328" ht="11.25">
      <c r="AH328" s="56"/>
    </row>
    <row r="329" ht="11.25">
      <c r="AH329" s="56"/>
    </row>
    <row r="330" ht="11.25">
      <c r="AH330" s="56"/>
    </row>
    <row r="331" ht="11.25">
      <c r="AH331" s="56"/>
    </row>
    <row r="332" ht="11.25">
      <c r="AH332" s="56"/>
    </row>
    <row r="333" ht="11.25">
      <c r="AH333" s="56"/>
    </row>
    <row r="334" ht="11.25">
      <c r="AH334" s="56"/>
    </row>
    <row r="335" ht="11.25">
      <c r="AH335" s="56"/>
    </row>
    <row r="336" ht="11.25">
      <c r="AH336" s="56"/>
    </row>
    <row r="337" ht="11.25">
      <c r="AH337" s="56"/>
    </row>
    <row r="338" ht="11.25">
      <c r="AH338" s="56"/>
    </row>
    <row r="339" ht="11.25">
      <c r="AH339" s="56"/>
    </row>
    <row r="340" ht="11.25">
      <c r="AH340" s="56"/>
    </row>
    <row r="341" ht="11.25">
      <c r="AH341" s="56"/>
    </row>
    <row r="342" ht="11.25">
      <c r="AH342" s="56"/>
    </row>
    <row r="343" ht="11.25">
      <c r="AH343" s="56"/>
    </row>
    <row r="344" ht="11.25">
      <c r="AH344" s="56"/>
    </row>
    <row r="345" ht="11.25">
      <c r="AH345" s="56"/>
    </row>
    <row r="346" ht="11.25">
      <c r="AH346" s="56"/>
    </row>
    <row r="347" ht="11.25">
      <c r="AH347" s="56"/>
    </row>
    <row r="348" ht="11.25">
      <c r="AH348" s="56"/>
    </row>
    <row r="349" ht="11.25">
      <c r="AH349" s="56"/>
    </row>
    <row r="350" ht="11.25">
      <c r="AH350" s="56"/>
    </row>
    <row r="351" ht="11.25">
      <c r="AH351" s="56"/>
    </row>
    <row r="352" ht="11.25">
      <c r="AH352" s="56"/>
    </row>
    <row r="353" ht="11.25">
      <c r="AH353" s="56"/>
    </row>
    <row r="354" ht="11.25">
      <c r="AH354" s="56"/>
    </row>
    <row r="355" ht="11.25">
      <c r="AH355" s="56"/>
    </row>
    <row r="356" ht="11.25">
      <c r="AH356" s="56"/>
    </row>
    <row r="357" ht="11.25">
      <c r="AH357" s="56"/>
    </row>
    <row r="358" ht="11.25">
      <c r="AH358" s="56"/>
    </row>
    <row r="359" ht="11.25">
      <c r="AH359" s="56"/>
    </row>
    <row r="360" ht="11.25">
      <c r="AH360" s="56"/>
    </row>
    <row r="361" ht="11.25">
      <c r="AH361" s="56"/>
    </row>
    <row r="362" ht="11.25">
      <c r="AH362" s="56"/>
    </row>
    <row r="363" ht="11.25">
      <c r="AH363" s="56"/>
    </row>
    <row r="364" ht="11.25">
      <c r="AH364" s="56"/>
    </row>
    <row r="365" ht="11.25">
      <c r="AH365" s="56"/>
    </row>
    <row r="366" ht="11.25">
      <c r="AH366" s="56"/>
    </row>
    <row r="367" ht="11.25">
      <c r="AH367" s="56"/>
    </row>
    <row r="368" ht="11.25">
      <c r="AH368" s="56"/>
    </row>
    <row r="369" ht="11.25">
      <c r="AH369" s="56"/>
    </row>
    <row r="370" ht="11.25">
      <c r="AH370" s="56"/>
    </row>
    <row r="371" ht="11.25">
      <c r="AH371" s="56"/>
    </row>
    <row r="372" ht="11.25">
      <c r="AH372" s="56"/>
    </row>
    <row r="373" ht="11.25">
      <c r="AH373" s="56"/>
    </row>
    <row r="374" ht="11.25">
      <c r="AH374" s="56"/>
    </row>
    <row r="375" ht="11.25">
      <c r="AH375" s="56"/>
    </row>
    <row r="376" ht="11.25">
      <c r="AH376" s="56"/>
    </row>
    <row r="377" ht="11.25">
      <c r="AH377" s="56"/>
    </row>
    <row r="378" ht="11.25">
      <c r="AH378" s="56"/>
    </row>
    <row r="379" ht="11.25">
      <c r="AH379" s="56"/>
    </row>
    <row r="380" ht="11.25">
      <c r="AH380" s="56"/>
    </row>
    <row r="381" ht="11.25">
      <c r="AH381" s="56"/>
    </row>
    <row r="382" ht="11.25">
      <c r="AH382" s="56"/>
    </row>
    <row r="383" ht="11.25">
      <c r="AH383" s="56"/>
    </row>
    <row r="384" ht="11.25">
      <c r="AH384" s="56"/>
    </row>
    <row r="385" ht="11.25">
      <c r="AH385" s="56"/>
    </row>
    <row r="386" ht="11.25">
      <c r="AH386" s="56"/>
    </row>
    <row r="387" ht="11.25">
      <c r="AH387" s="56"/>
    </row>
    <row r="388" ht="11.25">
      <c r="AH388" s="56"/>
    </row>
    <row r="389" ht="11.25">
      <c r="AH389" s="56"/>
    </row>
    <row r="390" ht="11.25">
      <c r="AH390" s="56"/>
    </row>
    <row r="391" ht="11.25">
      <c r="AH391" s="56"/>
    </row>
    <row r="392" ht="11.25">
      <c r="AH392" s="56"/>
    </row>
    <row r="393" ht="11.25">
      <c r="AH393" s="56"/>
    </row>
    <row r="394" ht="11.25">
      <c r="AH394" s="56"/>
    </row>
    <row r="395" ht="11.25">
      <c r="AH395" s="56"/>
    </row>
    <row r="396" ht="11.25">
      <c r="AH396" s="56"/>
    </row>
    <row r="397" ht="11.25">
      <c r="AH397" s="56"/>
    </row>
    <row r="398" ht="11.25">
      <c r="AH398" s="56"/>
    </row>
    <row r="399" ht="11.25">
      <c r="AH399" s="56"/>
    </row>
    <row r="400" ht="11.25">
      <c r="AH400" s="56"/>
    </row>
    <row r="401" ht="11.25">
      <c r="AH401" s="56"/>
    </row>
    <row r="402" ht="11.25">
      <c r="AH402" s="56"/>
    </row>
    <row r="403" ht="11.25">
      <c r="AH403" s="56"/>
    </row>
    <row r="404" ht="11.25">
      <c r="AH404" s="56"/>
    </row>
    <row r="405" ht="11.25">
      <c r="AH405" s="56"/>
    </row>
    <row r="406" ht="11.25">
      <c r="AH406" s="56"/>
    </row>
    <row r="407" ht="11.25">
      <c r="AH407" s="56"/>
    </row>
    <row r="408" ht="11.25">
      <c r="AH408" s="56"/>
    </row>
    <row r="409" ht="11.25">
      <c r="AH409" s="56"/>
    </row>
    <row r="410" ht="11.25">
      <c r="AH410" s="56"/>
    </row>
    <row r="411" ht="11.25">
      <c r="AH411" s="56"/>
    </row>
    <row r="412" ht="11.25">
      <c r="AH412" s="56"/>
    </row>
    <row r="413" ht="11.25">
      <c r="AH413" s="56"/>
    </row>
    <row r="414" ht="11.25">
      <c r="AH414" s="56"/>
    </row>
    <row r="415" ht="11.25">
      <c r="AH415" s="56"/>
    </row>
    <row r="416" ht="11.25">
      <c r="AH416" s="56"/>
    </row>
    <row r="417" ht="11.25">
      <c r="AH417" s="56"/>
    </row>
    <row r="418" ht="11.25">
      <c r="AH418" s="56"/>
    </row>
    <row r="419" ht="11.25">
      <c r="AH419" s="56"/>
    </row>
    <row r="420" ht="11.25">
      <c r="AH420" s="56"/>
    </row>
    <row r="421" ht="11.25">
      <c r="AH421" s="56"/>
    </row>
    <row r="422" ht="11.25">
      <c r="AH422" s="56"/>
    </row>
    <row r="423" ht="11.25">
      <c r="AH423" s="56"/>
    </row>
    <row r="424" ht="11.25">
      <c r="AH424" s="56"/>
    </row>
    <row r="425" ht="11.25">
      <c r="AH425" s="56"/>
    </row>
    <row r="426" ht="11.25">
      <c r="AH426" s="56"/>
    </row>
    <row r="427" ht="11.25">
      <c r="AH427" s="56"/>
    </row>
    <row r="428" ht="11.25">
      <c r="AH428" s="56"/>
    </row>
    <row r="429" ht="11.25">
      <c r="AH429" s="56"/>
    </row>
    <row r="430" ht="11.25">
      <c r="AH430" s="56"/>
    </row>
    <row r="431" ht="11.25">
      <c r="AH431" s="56"/>
    </row>
    <row r="432" ht="11.25">
      <c r="AH432" s="56"/>
    </row>
    <row r="433" ht="11.25">
      <c r="AH433" s="56"/>
    </row>
    <row r="434" ht="11.25">
      <c r="AH434" s="56"/>
    </row>
    <row r="435" ht="11.25">
      <c r="AH435" s="56"/>
    </row>
    <row r="436" ht="11.25">
      <c r="AH436" s="56"/>
    </row>
    <row r="437" ht="11.25">
      <c r="AH437" s="56"/>
    </row>
    <row r="438" ht="11.25">
      <c r="AH438" s="56"/>
    </row>
    <row r="439" ht="11.25">
      <c r="AH439" s="56"/>
    </row>
    <row r="440" ht="11.25">
      <c r="AH440" s="56"/>
    </row>
    <row r="441" ht="11.25">
      <c r="AH441" s="56"/>
    </row>
    <row r="442" ht="11.25">
      <c r="AH442" s="56"/>
    </row>
    <row r="443" ht="11.25">
      <c r="AH443" s="56"/>
    </row>
    <row r="444" ht="11.25">
      <c r="AH444" s="56"/>
    </row>
    <row r="445" ht="11.25">
      <c r="AH445" s="56"/>
    </row>
    <row r="446" ht="11.25">
      <c r="AH446" s="56"/>
    </row>
    <row r="447" ht="11.25">
      <c r="AH447" s="56"/>
    </row>
    <row r="448" ht="11.25">
      <c r="AH448" s="56"/>
    </row>
    <row r="449" ht="11.25">
      <c r="AH449" s="56"/>
    </row>
    <row r="450" ht="11.25">
      <c r="AH450" s="56"/>
    </row>
    <row r="451" ht="11.25">
      <c r="AH451" s="56"/>
    </row>
    <row r="452" ht="11.25">
      <c r="AH452" s="56"/>
    </row>
    <row r="453" ht="11.25">
      <c r="AH453" s="56"/>
    </row>
    <row r="454" ht="11.25">
      <c r="AH454" s="56"/>
    </row>
    <row r="455" ht="11.25">
      <c r="AH455" s="56"/>
    </row>
    <row r="456" ht="11.25">
      <c r="AH456" s="56"/>
    </row>
    <row r="457" ht="11.25">
      <c r="AH457" s="56"/>
    </row>
    <row r="458" ht="11.25">
      <c r="AH458" s="56"/>
    </row>
    <row r="459" ht="11.25">
      <c r="AH459" s="56"/>
    </row>
    <row r="460" ht="11.25">
      <c r="AH460" s="56"/>
    </row>
    <row r="461" ht="11.25">
      <c r="AH461" s="56"/>
    </row>
    <row r="462" ht="11.25">
      <c r="AH462" s="56"/>
    </row>
    <row r="463" ht="11.25">
      <c r="AH463" s="56"/>
    </row>
    <row r="464" ht="11.25">
      <c r="AH464" s="56"/>
    </row>
    <row r="465" ht="11.25">
      <c r="AH465" s="56"/>
    </row>
    <row r="466" ht="11.25">
      <c r="AH466" s="56"/>
    </row>
    <row r="467" ht="11.25">
      <c r="AH467" s="56"/>
    </row>
    <row r="468" ht="11.25">
      <c r="AH468" s="56"/>
    </row>
    <row r="469" ht="11.25">
      <c r="AH469" s="56"/>
    </row>
    <row r="470" ht="11.25">
      <c r="AH470" s="56"/>
    </row>
    <row r="471" ht="11.25">
      <c r="AH471" s="56"/>
    </row>
    <row r="472" ht="11.25">
      <c r="AH472" s="56"/>
    </row>
    <row r="473" ht="11.25">
      <c r="AH473" s="56"/>
    </row>
    <row r="474" ht="11.25">
      <c r="AH474" s="56"/>
    </row>
    <row r="475" ht="11.25">
      <c r="AH475" s="56"/>
    </row>
    <row r="476" ht="11.25">
      <c r="AH476" s="56"/>
    </row>
    <row r="477" ht="11.25">
      <c r="AH477" s="56"/>
    </row>
    <row r="478" ht="11.25">
      <c r="AH478" s="56"/>
    </row>
    <row r="479" ht="11.25">
      <c r="AH479" s="56"/>
    </row>
    <row r="480" ht="11.25">
      <c r="AH480" s="56"/>
    </row>
    <row r="481" ht="11.25">
      <c r="AH481" s="56"/>
    </row>
    <row r="482" ht="11.25">
      <c r="AH482" s="56"/>
    </row>
    <row r="483" ht="11.25">
      <c r="AH483" s="56"/>
    </row>
    <row r="484" ht="11.25">
      <c r="AH484" s="56"/>
    </row>
    <row r="485" ht="11.25">
      <c r="AH485" s="56"/>
    </row>
    <row r="486" ht="11.25">
      <c r="AH486" s="56"/>
    </row>
    <row r="487" ht="11.25">
      <c r="AH487" s="56"/>
    </row>
    <row r="488" ht="11.25">
      <c r="AH488" s="56"/>
    </row>
    <row r="489" ht="11.25">
      <c r="AH489" s="56"/>
    </row>
    <row r="490" ht="11.25">
      <c r="AH490" s="56"/>
    </row>
    <row r="491" ht="11.25">
      <c r="AH491" s="56"/>
    </row>
    <row r="492" ht="11.25">
      <c r="AH492" s="56"/>
    </row>
    <row r="493" ht="11.25">
      <c r="AH493" s="56"/>
    </row>
    <row r="494" ht="11.25">
      <c r="AH494" s="56"/>
    </row>
    <row r="495" ht="11.25">
      <c r="AH495" s="56"/>
    </row>
    <row r="496" ht="11.25">
      <c r="AH496" s="56"/>
    </row>
    <row r="497" ht="11.25">
      <c r="AH497" s="56"/>
    </row>
    <row r="498" ht="11.25">
      <c r="AH498" s="56"/>
    </row>
    <row r="499" ht="11.25">
      <c r="AH499" s="56"/>
    </row>
    <row r="500" ht="11.25">
      <c r="AH500" s="56"/>
    </row>
    <row r="501" ht="11.25">
      <c r="AH501" s="56"/>
    </row>
    <row r="502" ht="11.25">
      <c r="AH502" s="56"/>
    </row>
    <row r="503" ht="11.25">
      <c r="AH503" s="56"/>
    </row>
    <row r="504" ht="11.25">
      <c r="AH504" s="56"/>
    </row>
    <row r="505" ht="11.25">
      <c r="AH505" s="56"/>
    </row>
    <row r="506" ht="11.25">
      <c r="AH506" s="56"/>
    </row>
    <row r="507" ht="11.25">
      <c r="AH507" s="56"/>
    </row>
    <row r="508" ht="11.25">
      <c r="AH508" s="56"/>
    </row>
    <row r="509" ht="11.25">
      <c r="AH509" s="56"/>
    </row>
    <row r="510" ht="11.25">
      <c r="AH510" s="56"/>
    </row>
    <row r="511" ht="11.25">
      <c r="AH511" s="56"/>
    </row>
    <row r="512" ht="11.25">
      <c r="AH512" s="56"/>
    </row>
    <row r="513" ht="11.25">
      <c r="AH513" s="56"/>
    </row>
    <row r="514" ht="11.25">
      <c r="AH514" s="56"/>
    </row>
    <row r="515" ht="11.25">
      <c r="AH515" s="56"/>
    </row>
    <row r="516" ht="11.25">
      <c r="AH516" s="56"/>
    </row>
    <row r="517" ht="11.25">
      <c r="AH517" s="56"/>
    </row>
    <row r="518" ht="11.25">
      <c r="AH518" s="56"/>
    </row>
    <row r="519" ht="11.25">
      <c r="AH519" s="56"/>
    </row>
    <row r="520" ht="11.25">
      <c r="AH520" s="56"/>
    </row>
    <row r="521" ht="11.25">
      <c r="AH521" s="56"/>
    </row>
    <row r="522" ht="11.25">
      <c r="AH522" s="56"/>
    </row>
    <row r="523" ht="11.25">
      <c r="AH523" s="56"/>
    </row>
    <row r="524" ht="11.25">
      <c r="AH524" s="56"/>
    </row>
    <row r="525" ht="11.25">
      <c r="AH525" s="56"/>
    </row>
    <row r="526" ht="11.25">
      <c r="AH526" s="56"/>
    </row>
    <row r="527" ht="11.25">
      <c r="AH527" s="56"/>
    </row>
    <row r="528" ht="11.25">
      <c r="AH528" s="56"/>
    </row>
    <row r="529" ht="11.25">
      <c r="AH529" s="56"/>
    </row>
    <row r="530" ht="11.25">
      <c r="AH530" s="56"/>
    </row>
    <row r="531" ht="11.25">
      <c r="AH531" s="56"/>
    </row>
    <row r="532" ht="11.25">
      <c r="AH532" s="56"/>
    </row>
    <row r="533" ht="11.25">
      <c r="AH533" s="56"/>
    </row>
    <row r="534" ht="11.25">
      <c r="AH534" s="56"/>
    </row>
    <row r="535" ht="11.25">
      <c r="AH535" s="56"/>
    </row>
    <row r="536" ht="11.25">
      <c r="AH536" s="56"/>
    </row>
    <row r="537" ht="11.25">
      <c r="AH537" s="56"/>
    </row>
    <row r="538" ht="11.25">
      <c r="AH538" s="56"/>
    </row>
    <row r="539" ht="11.25">
      <c r="AH539" s="56"/>
    </row>
    <row r="540" ht="11.25">
      <c r="AH540" s="56"/>
    </row>
    <row r="541" ht="11.25">
      <c r="AH541" s="56"/>
    </row>
    <row r="542" ht="11.25">
      <c r="AH542" s="56"/>
    </row>
    <row r="543" ht="11.25">
      <c r="AH543" s="56"/>
    </row>
    <row r="544" ht="11.25">
      <c r="AH544" s="56"/>
    </row>
    <row r="545" ht="11.25">
      <c r="AH545" s="56"/>
    </row>
    <row r="546" ht="11.25">
      <c r="AH546" s="56"/>
    </row>
    <row r="547" ht="11.25">
      <c r="AH547" s="56"/>
    </row>
    <row r="548" ht="11.25">
      <c r="AH548" s="56"/>
    </row>
    <row r="549" ht="11.25">
      <c r="AH549" s="56"/>
    </row>
    <row r="550" ht="11.25">
      <c r="AH550" s="56"/>
    </row>
    <row r="551" ht="11.25">
      <c r="AH551" s="56"/>
    </row>
    <row r="552" ht="11.25">
      <c r="AH552" s="56"/>
    </row>
    <row r="553" ht="11.25">
      <c r="AH553" s="56"/>
    </row>
    <row r="554" ht="11.25">
      <c r="AH554" s="56"/>
    </row>
    <row r="555" ht="11.25">
      <c r="AH555" s="56"/>
    </row>
    <row r="556" ht="11.25">
      <c r="AH556" s="56"/>
    </row>
    <row r="557" ht="11.25">
      <c r="AH557" s="56"/>
    </row>
    <row r="558" ht="11.25">
      <c r="AH558" s="56"/>
    </row>
    <row r="559" ht="11.25">
      <c r="AH559" s="56"/>
    </row>
    <row r="560" ht="11.25">
      <c r="AH560" s="56"/>
    </row>
    <row r="561" ht="11.25">
      <c r="AH561" s="56"/>
    </row>
    <row r="562" ht="11.25">
      <c r="AH562" s="56"/>
    </row>
    <row r="563" ht="11.25">
      <c r="AH563" s="56"/>
    </row>
    <row r="564" ht="11.25">
      <c r="AH564" s="56"/>
    </row>
    <row r="565" ht="11.25">
      <c r="AH565" s="56"/>
    </row>
    <row r="566" ht="11.25">
      <c r="AH566" s="56"/>
    </row>
    <row r="567" ht="11.25">
      <c r="AH567" s="56"/>
    </row>
    <row r="568" ht="11.25">
      <c r="AH568" s="56"/>
    </row>
    <row r="569" ht="11.25">
      <c r="AH569" s="56"/>
    </row>
    <row r="570" ht="11.25">
      <c r="AH570" s="56"/>
    </row>
    <row r="571" ht="11.25">
      <c r="AH571" s="56"/>
    </row>
    <row r="572" ht="11.25">
      <c r="AH572" s="56"/>
    </row>
    <row r="573" ht="11.25">
      <c r="AH573" s="56"/>
    </row>
    <row r="574" ht="11.25">
      <c r="AH574" s="56"/>
    </row>
    <row r="575" ht="11.25">
      <c r="AH575" s="56"/>
    </row>
    <row r="576" ht="11.25">
      <c r="AH576" s="56"/>
    </row>
    <row r="577" ht="11.25">
      <c r="AH577" s="56"/>
    </row>
    <row r="578" ht="11.25">
      <c r="AH578" s="56"/>
    </row>
    <row r="579" ht="11.25">
      <c r="AH579" s="56"/>
    </row>
    <row r="580" ht="11.25">
      <c r="AH580" s="56"/>
    </row>
    <row r="581" ht="11.25">
      <c r="AH581" s="56"/>
    </row>
    <row r="582" ht="11.25">
      <c r="AH582" s="56"/>
    </row>
    <row r="583" ht="11.25">
      <c r="AH583" s="56"/>
    </row>
    <row r="584" ht="11.25">
      <c r="AH584" s="56"/>
    </row>
    <row r="585" ht="11.25">
      <c r="AH585" s="56"/>
    </row>
    <row r="586" ht="11.25">
      <c r="AH586" s="56"/>
    </row>
    <row r="587" ht="11.25">
      <c r="AH587" s="56"/>
    </row>
    <row r="588" ht="11.25">
      <c r="AH588" s="56"/>
    </row>
    <row r="589" ht="11.25">
      <c r="AH589" s="56"/>
    </row>
    <row r="590" ht="11.25">
      <c r="AH590" s="56"/>
    </row>
    <row r="591" ht="11.25">
      <c r="AH591" s="56"/>
    </row>
    <row r="592" ht="11.25">
      <c r="AH592" s="56"/>
    </row>
    <row r="593" ht="11.25">
      <c r="AH593" s="56"/>
    </row>
    <row r="594" ht="11.25">
      <c r="AH594" s="56"/>
    </row>
    <row r="595" ht="11.25">
      <c r="AH595" s="56"/>
    </row>
    <row r="596" ht="11.25">
      <c r="AH596" s="56"/>
    </row>
    <row r="597" ht="11.25">
      <c r="AH597" s="56"/>
    </row>
    <row r="598" ht="11.25">
      <c r="AH598" s="56"/>
    </row>
    <row r="599" ht="11.25">
      <c r="AH599" s="56"/>
    </row>
    <row r="600" ht="11.25">
      <c r="AH600" s="56"/>
    </row>
    <row r="601" ht="11.25">
      <c r="AH601" s="56"/>
    </row>
    <row r="602" ht="11.25">
      <c r="AH602" s="56"/>
    </row>
    <row r="603" ht="11.25">
      <c r="AH603" s="56"/>
    </row>
    <row r="604" ht="11.25">
      <c r="AH604" s="56"/>
    </row>
    <row r="605" ht="11.25">
      <c r="AH605" s="56"/>
    </row>
    <row r="606" ht="11.25">
      <c r="AH606" s="56"/>
    </row>
    <row r="607" ht="11.25">
      <c r="AH607" s="56"/>
    </row>
    <row r="608" ht="11.25">
      <c r="AH608" s="56"/>
    </row>
    <row r="609" ht="11.25">
      <c r="AH609" s="56"/>
    </row>
    <row r="610" ht="11.25">
      <c r="AH610" s="56"/>
    </row>
    <row r="611" ht="11.25">
      <c r="AH611" s="56"/>
    </row>
    <row r="612" ht="11.25">
      <c r="AH612" s="56"/>
    </row>
    <row r="613" ht="11.25">
      <c r="AH613" s="56"/>
    </row>
    <row r="614" ht="11.25">
      <c r="AH614" s="56"/>
    </row>
    <row r="615" ht="11.25">
      <c r="AH615" s="56"/>
    </row>
    <row r="616" ht="11.25">
      <c r="AH616" s="56"/>
    </row>
    <row r="617" ht="11.25">
      <c r="AH617" s="56"/>
    </row>
    <row r="618" ht="11.25">
      <c r="AH618" s="56"/>
    </row>
    <row r="619" ht="11.25">
      <c r="AH619" s="56"/>
    </row>
    <row r="620" ht="11.25">
      <c r="AH620" s="56"/>
    </row>
    <row r="621" ht="11.25">
      <c r="AH621" s="56"/>
    </row>
    <row r="622" ht="11.25">
      <c r="AH622" s="56"/>
    </row>
    <row r="623" ht="11.25">
      <c r="AH623" s="56"/>
    </row>
    <row r="624" ht="11.25">
      <c r="AH624" s="56"/>
    </row>
    <row r="625" ht="11.25">
      <c r="AH625" s="56"/>
    </row>
    <row r="626" ht="11.25">
      <c r="AH626" s="56"/>
    </row>
    <row r="627" ht="11.25">
      <c r="AH627" s="56"/>
    </row>
    <row r="628" ht="11.25">
      <c r="AH628" s="56"/>
    </row>
    <row r="629" ht="11.25">
      <c r="AH629" s="56"/>
    </row>
    <row r="630" ht="11.25">
      <c r="AH630" s="56"/>
    </row>
    <row r="631" ht="11.25">
      <c r="AH631" s="56"/>
    </row>
    <row r="632" ht="11.25">
      <c r="AH632" s="56"/>
    </row>
    <row r="633" ht="11.25">
      <c r="AH633" s="56"/>
    </row>
    <row r="634" ht="11.25">
      <c r="AH634" s="56"/>
    </row>
    <row r="635" ht="11.25">
      <c r="AH635" s="56"/>
    </row>
    <row r="636" ht="11.25">
      <c r="AH636" s="56"/>
    </row>
    <row r="637" ht="11.25">
      <c r="AH637" s="56"/>
    </row>
    <row r="638" ht="11.25">
      <c r="AH638" s="56"/>
    </row>
    <row r="639" ht="11.25">
      <c r="AH639" s="56"/>
    </row>
    <row r="640" ht="11.25">
      <c r="AH640" s="56"/>
    </row>
    <row r="641" ht="11.25">
      <c r="AH641" s="56"/>
    </row>
    <row r="642" ht="11.25">
      <c r="AH642" s="56"/>
    </row>
    <row r="643" ht="11.25">
      <c r="AH643" s="56"/>
    </row>
    <row r="644" ht="11.25">
      <c r="AH644" s="56"/>
    </row>
    <row r="645" ht="11.25">
      <c r="AH645" s="56"/>
    </row>
    <row r="646" ht="11.25">
      <c r="AH646" s="56"/>
    </row>
    <row r="647" ht="11.25">
      <c r="AH647" s="56"/>
    </row>
    <row r="648" ht="11.25">
      <c r="AH648" s="56"/>
    </row>
    <row r="649" ht="11.25">
      <c r="AH649" s="56"/>
    </row>
    <row r="650" ht="11.25">
      <c r="AH650" s="56"/>
    </row>
    <row r="651" ht="11.25">
      <c r="AH651" s="56"/>
    </row>
    <row r="652" ht="11.25">
      <c r="AH652" s="56"/>
    </row>
    <row r="653" ht="11.25">
      <c r="AH653" s="56"/>
    </row>
    <row r="654" ht="11.25">
      <c r="AH654" s="56"/>
    </row>
    <row r="655" ht="11.25">
      <c r="AH655" s="56"/>
    </row>
    <row r="656" ht="11.25">
      <c r="AH656" s="56"/>
    </row>
    <row r="657" ht="11.25">
      <c r="AH657" s="56"/>
    </row>
    <row r="658" ht="11.25">
      <c r="AH658" s="56"/>
    </row>
    <row r="659" ht="11.25">
      <c r="AH659" s="56"/>
    </row>
    <row r="660" ht="11.25">
      <c r="AH660" s="56"/>
    </row>
    <row r="661" ht="11.25">
      <c r="AH661" s="56"/>
    </row>
    <row r="662" ht="11.25">
      <c r="AH662" s="56"/>
    </row>
    <row r="663" ht="11.25">
      <c r="AH663" s="56"/>
    </row>
    <row r="664" ht="11.25">
      <c r="AH664" s="56"/>
    </row>
    <row r="665" ht="11.25">
      <c r="AH665" s="56"/>
    </row>
    <row r="666" ht="11.25">
      <c r="AH666" s="56"/>
    </row>
    <row r="667" ht="11.25">
      <c r="AH667" s="56"/>
    </row>
    <row r="668" ht="11.25">
      <c r="AH668" s="56"/>
    </row>
    <row r="669" ht="11.25">
      <c r="AH669" s="56"/>
    </row>
    <row r="670" ht="11.25">
      <c r="AH670" s="56"/>
    </row>
    <row r="671" ht="11.25">
      <c r="AH671" s="56"/>
    </row>
    <row r="672" ht="11.25">
      <c r="AH672" s="56"/>
    </row>
    <row r="673" ht="11.25">
      <c r="AH673" s="56"/>
    </row>
    <row r="674" ht="11.25">
      <c r="AH674" s="56"/>
    </row>
    <row r="675" ht="11.25">
      <c r="AH675" s="56"/>
    </row>
    <row r="676" ht="11.25">
      <c r="AH676" s="56"/>
    </row>
    <row r="677" ht="11.25">
      <c r="AH677" s="56"/>
    </row>
    <row r="678" ht="11.25">
      <c r="AH678" s="56"/>
    </row>
    <row r="679" ht="11.25">
      <c r="AH679" s="56"/>
    </row>
    <row r="680" ht="11.25">
      <c r="AH680" s="56"/>
    </row>
    <row r="681" ht="11.25">
      <c r="AH681" s="56"/>
    </row>
    <row r="682" ht="11.25">
      <c r="AH682" s="56"/>
    </row>
    <row r="683" ht="11.25">
      <c r="AH683" s="56"/>
    </row>
    <row r="684" ht="11.25">
      <c r="AH684" s="56"/>
    </row>
    <row r="685" ht="11.25">
      <c r="AH685" s="56"/>
    </row>
    <row r="686" ht="11.25">
      <c r="AH686" s="56"/>
    </row>
    <row r="687" ht="11.25">
      <c r="AH687" s="56"/>
    </row>
    <row r="688" ht="11.25">
      <c r="AH688" s="56"/>
    </row>
    <row r="689" ht="11.25">
      <c r="AH689" s="56"/>
    </row>
  </sheetData>
  <sheetProtection/>
  <mergeCells count="25">
    <mergeCell ref="C9:AC9"/>
    <mergeCell ref="D10:AC10"/>
    <mergeCell ref="E26:AC26"/>
    <mergeCell ref="C22:AC22"/>
    <mergeCell ref="D23:AC23"/>
    <mergeCell ref="B37:D37"/>
    <mergeCell ref="C33:AC33"/>
    <mergeCell ref="E11:AC11"/>
    <mergeCell ref="D12:AC12"/>
    <mergeCell ref="D34:AC34"/>
    <mergeCell ref="E24:AC24"/>
    <mergeCell ref="D25:AC25"/>
    <mergeCell ref="E35:AC35"/>
    <mergeCell ref="E30:AC30"/>
    <mergeCell ref="E19:AC19"/>
    <mergeCell ref="B3:AG3"/>
    <mergeCell ref="B5:AD6"/>
    <mergeCell ref="AE5:AG5"/>
    <mergeCell ref="D29:AC29"/>
    <mergeCell ref="D18:AC18"/>
    <mergeCell ref="C17:AC17"/>
    <mergeCell ref="E14:AC14"/>
    <mergeCell ref="E13:AC13"/>
    <mergeCell ref="E28:AC28"/>
    <mergeCell ref="D27:AC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2010-02-08T02:02:16Z</cp:lastPrinted>
  <dcterms:created xsi:type="dcterms:W3CDTF">2003-04-16T07:37:01Z</dcterms:created>
  <dcterms:modified xsi:type="dcterms:W3CDTF">2010-02-15T07:52:22Z</dcterms:modified>
  <cp:category/>
  <cp:version/>
  <cp:contentType/>
  <cp:contentStatus/>
</cp:coreProperties>
</file>