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825" windowWidth="15075" windowHeight="11640" firstSheet="4" activeTab="11"/>
  </bookViews>
  <sheets>
    <sheet name="(見出し)" sheetId="1" r:id="rId1"/>
    <sheet name="9-1" sheetId="2" r:id="rId2"/>
    <sheet name="9-2" sheetId="3" r:id="rId3"/>
    <sheet name="9-3" sheetId="4" r:id="rId4"/>
    <sheet name="9-4" sheetId="5" r:id="rId5"/>
    <sheet name="9-5" sheetId="6" r:id="rId6"/>
    <sheet name="9-6" sheetId="7" r:id="rId7"/>
    <sheet name="9-7" sheetId="8" r:id="rId8"/>
    <sheet name="9-8" sheetId="9" r:id="rId9"/>
    <sheet name="9-9" sheetId="10" r:id="rId10"/>
    <sheet name="9-10" sheetId="11" r:id="rId11"/>
    <sheet name="9-11" sheetId="12" r:id="rId12"/>
    <sheet name="9-12" sheetId="13" r:id="rId13"/>
    <sheet name="9-13" sheetId="14" r:id="rId14"/>
    <sheet name="9-14" sheetId="15" r:id="rId15"/>
  </sheets>
  <definedNames>
    <definedName name="_xlnm.Print_Area" localSheetId="10">'9-10'!$A$1:$Y$50</definedName>
    <definedName name="_xlnm.Print_Area" localSheetId="12">'9-12'!$A$1:$BK$66</definedName>
    <definedName name="_xlnm.Print_Area" localSheetId="14">'9-14'!$A$1:$BJ$55</definedName>
    <definedName name="_xlnm.Print_Area" localSheetId="2">'9-2'!$A$1:$AH$88</definedName>
    <definedName name="_xlnm.Print_Area" localSheetId="3">'9-3'!$A$1:$AH$70</definedName>
    <definedName name="_xlnm.Print_Area" localSheetId="4">'9-4'!$A$1:$AH$70</definedName>
    <definedName name="_xlnm.Print_Area" localSheetId="5">'9-5'!$A$1:$AH$50</definedName>
    <definedName name="_xlnm.Print_Area" localSheetId="6">'9-6'!$A$1:$AH$79</definedName>
    <definedName name="_xlnm.Print_Area" localSheetId="8">'9-8'!$A$1:$Z$71</definedName>
  </definedNames>
  <calcPr fullCalcOnLoad="1"/>
</workbook>
</file>

<file path=xl/sharedStrings.xml><?xml version="1.0" encoding="utf-8"?>
<sst xmlns="http://schemas.openxmlformats.org/spreadsheetml/2006/main" count="928" uniqueCount="378">
  <si>
    <t>９　財　　　　政</t>
  </si>
  <si>
    <t>(単位:金額千円)</t>
  </si>
  <si>
    <t>一般会計</t>
  </si>
  <si>
    <t>用地会計</t>
  </si>
  <si>
    <t>資料</t>
  </si>
  <si>
    <t>企画部財政課</t>
  </si>
  <si>
    <t>(各年度末現在)</t>
  </si>
  <si>
    <t>注</t>
  </si>
  <si>
    <t>：</t>
  </si>
  <si>
    <t>土地、建物、立木石、工作物の価格は、推定金額である。</t>
  </si>
  <si>
    <t>(2)</t>
  </si>
  <si>
    <t>公有財産は、行政財産、普通財産を合計した数値である。</t>
  </si>
  <si>
    <t>総務部経理用地課、収入役室</t>
  </si>
  <si>
    <t>予算額</t>
  </si>
  <si>
    <t>構成比</t>
  </si>
  <si>
    <t>対前年度比増加率</t>
  </si>
  <si>
    <t>千円</t>
  </si>
  <si>
    <t>総額</t>
  </si>
  <si>
    <t>特別区税</t>
  </si>
  <si>
    <t>特別区民税</t>
  </si>
  <si>
    <t>軽自動車税</t>
  </si>
  <si>
    <t>特別区たばこ税</t>
  </si>
  <si>
    <t>地方譲与税</t>
  </si>
  <si>
    <t>自動車重量譲与税</t>
  </si>
  <si>
    <t>地方道路譲与税</t>
  </si>
  <si>
    <t>利子割交付金</t>
  </si>
  <si>
    <t>地方消費税交付金</t>
  </si>
  <si>
    <t>自動車取得税交付金</t>
  </si>
  <si>
    <t>地方特例交付金</t>
  </si>
  <si>
    <t>特別区交付金</t>
  </si>
  <si>
    <t>特別区財政調整交付金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</si>
  <si>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</si>
  <si>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</si>
  <si>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</si>
  <si>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</si>
  <si>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</si>
  <si>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</si>
  <si>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</si>
  <si>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</si>
  <si>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</si>
  <si>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</si>
  <si>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都支出金</t>
  </si>
  <si>
    <t>都負担金</t>
  </si>
  <si>
    <t>都補助金</t>
  </si>
  <si>
    <t>都委託金</t>
  </si>
  <si>
    <t>財産収入</t>
  </si>
  <si>
    <t>財産運用収入</t>
  </si>
  <si>
    <t>財産売払収入</t>
  </si>
  <si>
    <t>寄付金</t>
  </si>
  <si>
    <t>繰入金</t>
  </si>
  <si>
    <t>他会計繰入金</t>
  </si>
  <si>
    <t>基金繰入金</t>
  </si>
  <si>
    <t>繰越金</t>
  </si>
  <si>
    <t>諸収入</t>
  </si>
  <si>
    <t>延滞金加算金及び過料</t>
  </si>
  <si>
    <t>特別区預金利子</t>
  </si>
  <si>
    <t>貸付金元利収入</t>
  </si>
  <si>
    <t>受託事業収入</t>
  </si>
  <si>
    <t>雑入</t>
  </si>
  <si>
    <t>特別区債</t>
  </si>
  <si>
    <t>議会費</t>
  </si>
  <si>
    <t>総務費</t>
  </si>
  <si>
    <t>総務管理費</t>
  </si>
  <si>
    <t>選挙費</t>
  </si>
  <si>
    <t>統計調査費</t>
  </si>
  <si>
    <t>監査委員費</t>
  </si>
  <si>
    <t>区民費</t>
  </si>
  <si>
    <t>戸籍住民基本台帳費</t>
  </si>
  <si>
    <t>税務費</t>
  </si>
  <si>
    <t>国民年金費</t>
  </si>
  <si>
    <t>地域振興費</t>
  </si>
  <si>
    <t>産業経済費</t>
  </si>
  <si>
    <t>商工生活経済費</t>
  </si>
  <si>
    <t>農業費</t>
  </si>
  <si>
    <t>保健福祉費</t>
  </si>
  <si>
    <t>生活保護費</t>
  </si>
  <si>
    <t>保健衛生費</t>
  </si>
  <si>
    <t>児童青少年費</t>
  </si>
  <si>
    <t>環境清掃費</t>
  </si>
  <si>
    <t>清掃リサイクル費</t>
  </si>
  <si>
    <t>環境保全費</t>
  </si>
  <si>
    <t>都市整備費</t>
  </si>
  <si>
    <t>土木費</t>
  </si>
  <si>
    <t>土木管理費</t>
  </si>
  <si>
    <t>交通対策費</t>
  </si>
  <si>
    <t>道路橋梁費</t>
  </si>
  <si>
    <t>河川費</t>
  </si>
  <si>
    <t>緑化公園費</t>
  </si>
  <si>
    <t>教育費</t>
  </si>
  <si>
    <t>教育総務費</t>
  </si>
  <si>
    <t>小学校費</t>
  </si>
  <si>
    <t>中学校費</t>
  </si>
  <si>
    <t>幼稚園費</t>
  </si>
  <si>
    <t>生涯学習費</t>
  </si>
  <si>
    <t>スポーツ振興費</t>
  </si>
  <si>
    <t>公債費</t>
  </si>
  <si>
    <t>公債費</t>
  </si>
  <si>
    <t>諸支出金</t>
  </si>
  <si>
    <t>普通財産取得費</t>
  </si>
  <si>
    <t>用地会計繰出金</t>
  </si>
  <si>
    <t>財政積立金</t>
  </si>
  <si>
    <t>予備費</t>
  </si>
  <si>
    <t>国民健康保険事業会計</t>
  </si>
  <si>
    <t>国民健康保険料</t>
  </si>
  <si>
    <t>一部負担金</t>
  </si>
  <si>
    <t>国庫負担金</t>
  </si>
  <si>
    <t>療養給付費交付金</t>
  </si>
  <si>
    <t>共同事業交付金</t>
  </si>
  <si>
    <t>預金利子</t>
  </si>
  <si>
    <t>介護保険会計</t>
  </si>
  <si>
    <t>介護保険料</t>
  </si>
  <si>
    <t>支払基金交付金</t>
  </si>
  <si>
    <t>都支出金</t>
  </si>
  <si>
    <t>一般会計繰入金</t>
  </si>
  <si>
    <t>繰越金</t>
  </si>
  <si>
    <t>延滞金加算金及び過料</t>
  </si>
  <si>
    <t>前年度の予算額が０であった科目については、対前年度増加率の表示を＊印とした。</t>
  </si>
  <si>
    <t>老人医療会計</t>
  </si>
  <si>
    <t>支払基金交付金</t>
  </si>
  <si>
    <t>延滞金及び加算金</t>
  </si>
  <si>
    <t>公共駐車場会計</t>
  </si>
  <si>
    <t>繰越金</t>
  </si>
  <si>
    <t>学校給食会計</t>
  </si>
  <si>
    <t>給食費</t>
  </si>
  <si>
    <t>給食費</t>
  </si>
  <si>
    <t>保険給付費</t>
  </si>
  <si>
    <t>療養諸費</t>
  </si>
  <si>
    <t>高額療養費</t>
  </si>
  <si>
    <t>移送費</t>
  </si>
  <si>
    <t>出産育児諸費</t>
  </si>
  <si>
    <t>葬祭費</t>
  </si>
  <si>
    <t>結核・精神医療給付金</t>
  </si>
  <si>
    <t>老人保健拠出金</t>
  </si>
  <si>
    <t>介護納付金</t>
  </si>
  <si>
    <t>介護納付金</t>
  </si>
  <si>
    <t>共同事業拠出金</t>
  </si>
  <si>
    <t>共同事業拠出金</t>
  </si>
  <si>
    <t>保健事業費</t>
  </si>
  <si>
    <t>償還金及び還付金</t>
  </si>
  <si>
    <t>財政安定化基金拠出金</t>
  </si>
  <si>
    <t>基金積立金</t>
  </si>
  <si>
    <t>諸支出金</t>
  </si>
  <si>
    <t>償還金及び還付金</t>
  </si>
  <si>
    <t>医療諸費</t>
  </si>
  <si>
    <t>償還金及び還付金</t>
  </si>
  <si>
    <t>他会計繰出金</t>
  </si>
  <si>
    <t>公共駐車場事業費</t>
  </si>
  <si>
    <t>予備費</t>
  </si>
  <si>
    <t>予備費</t>
  </si>
  <si>
    <t>学校給食費</t>
  </si>
  <si>
    <t>調定額</t>
  </si>
  <si>
    <t>円</t>
  </si>
  <si>
    <t>年度</t>
  </si>
  <si>
    <t>予算現額</t>
  </si>
  <si>
    <t>調定額</t>
  </si>
  <si>
    <t>資料</t>
  </si>
  <si>
    <t>(各年度５月31日現在)</t>
  </si>
  <si>
    <t>勤務地</t>
  </si>
  <si>
    <t>事業所数</t>
  </si>
  <si>
    <t>納税者数</t>
  </si>
  <si>
    <t>１人当りの</t>
  </si>
  <si>
    <t>総数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</si>
  <si>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</si>
  <si>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</si>
  <si>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</si>
  <si>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</si>
  <si>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</si>
  <si>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</si>
  <si>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</si>
  <si>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</si>
  <si>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</si>
  <si>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</si>
  <si>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</si>
  <si>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</si>
  <si>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</si>
  <si>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</si>
  <si>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</si>
  <si>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</si>
  <si>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</si>
  <si>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</si>
  <si>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</si>
  <si>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</si>
  <si>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</si>
  <si>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</si>
  <si>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</si>
  <si>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</si>
  <si>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都内市町村</t>
  </si>
  <si>
    <t>他府県</t>
  </si>
  <si>
    <t>現年課税分</t>
  </si>
  <si>
    <t>滞納繰越分</t>
  </si>
  <si>
    <t>万円以下の金額</t>
  </si>
  <si>
    <t>万 円 を</t>
  </si>
  <si>
    <t>超 え</t>
  </si>
  <si>
    <t>万 円 以 下</t>
  </si>
  <si>
    <t>万 円</t>
  </si>
  <si>
    <t>万円を超える金額</t>
  </si>
  <si>
    <t>※印の総所得は、分離課税分を除いた所得の総額である。</t>
  </si>
  <si>
    <t>税目</t>
  </si>
  <si>
    <t>調定額</t>
  </si>
  <si>
    <t>収入額</t>
  </si>
  <si>
    <t>都民税 (個人)</t>
  </si>
  <si>
    <t>　〃　　　(法人)</t>
  </si>
  <si>
    <t>事業税 (個人)</t>
  </si>
  <si>
    <t>不動産取得税</t>
  </si>
  <si>
    <t>特別地方消費税</t>
  </si>
  <si>
    <t>自動車税</t>
  </si>
  <si>
    <t>固定資産税 (土地・家屋)</t>
  </si>
  <si>
    <t>固定資産税( 償却資産 )</t>
  </si>
  <si>
    <t>特別土地保有税</t>
  </si>
  <si>
    <t>自動車取得税</t>
  </si>
  <si>
    <t>軽油引取税</t>
  </si>
  <si>
    <t>事業所税</t>
  </si>
  <si>
    <t>都市計画税</t>
  </si>
  <si>
    <t>数値は、練馬都税事務所扱いの都税に限る。</t>
  </si>
  <si>
    <t>練馬都税事務所</t>
  </si>
  <si>
    <t>徴収決定済額</t>
  </si>
  <si>
    <t>収納済額</t>
  </si>
  <si>
    <t>源泉所得税</t>
  </si>
  <si>
    <t>申告所得税</t>
  </si>
  <si>
    <t>法人税</t>
  </si>
  <si>
    <t>消費税および地方消費税</t>
  </si>
  <si>
    <t>石油・ガス税</t>
  </si>
  <si>
    <t>印紙収入</t>
  </si>
  <si>
    <t>その他</t>
  </si>
  <si>
    <t>練馬東税務署、練馬西税務署</t>
  </si>
  <si>
    <t>万円</t>
  </si>
  <si>
    <t>：</t>
  </si>
  <si>
    <t>：</t>
  </si>
  <si>
    <t>総額</t>
  </si>
  <si>
    <t>特別会計</t>
  </si>
  <si>
    <t>国民健康
保険事業
会　　 計</t>
  </si>
  <si>
    <t>介護保険
会　　 計</t>
  </si>
  <si>
    <t>老人医療
会　　 計</t>
  </si>
  <si>
    <t>公　　 共
駐 車 場
会　　 計</t>
  </si>
  <si>
    <t>学校給食
会　　 計</t>
  </si>
  <si>
    <t>公有財産</t>
  </si>
  <si>
    <t>土地</t>
  </si>
  <si>
    <t>建物</t>
  </si>
  <si>
    <t>立木石</t>
  </si>
  <si>
    <t>面積</t>
  </si>
  <si>
    <t>価格</t>
  </si>
  <si>
    <t>延面積</t>
  </si>
  <si>
    <t>工作物</t>
  </si>
  <si>
    <t>有価証券</t>
  </si>
  <si>
    <t>物品</t>
  </si>
  <si>
    <t>債権</t>
  </si>
  <si>
    <t>基金</t>
  </si>
  <si>
    <t>出資による
権　　　  利</t>
  </si>
  <si>
    <t>科目</t>
  </si>
  <si>
    <t>歳入</t>
  </si>
  <si>
    <t>歳出</t>
  </si>
  <si>
    <t>平成</t>
  </si>
  <si>
    <t>年度</t>
  </si>
  <si>
    <t>税目</t>
  </si>
  <si>
    <t>収入額</t>
  </si>
  <si>
    <t>所得金額</t>
  </si>
  <si>
    <t>総所得</t>
  </si>
  <si>
    <t>分離課税</t>
  </si>
  <si>
    <t>(単位:金額円)</t>
  </si>
  <si>
    <t xml:space="preserve">千円 </t>
  </si>
  <si>
    <t>相続(寄与)税</t>
  </si>
  <si>
    <t>(単位：金額千円)</t>
  </si>
  <si>
    <t>計</t>
  </si>
  <si>
    <t>納税義務者数</t>
  </si>
  <si>
    <t>予算現額</t>
  </si>
  <si>
    <t>支出済額</t>
  </si>
  <si>
    <t>翌年度繰越額</t>
  </si>
  <si>
    <t>不用額</t>
  </si>
  <si>
    <t>執行率</t>
  </si>
  <si>
    <t>収入済額</t>
  </si>
  <si>
    <t>収入率</t>
  </si>
  <si>
    <t>収入役室</t>
  </si>
  <si>
    <t xml:space="preserve">％ </t>
  </si>
  <si>
    <t>　会　計　予　算　額　(当　初)</t>
  </si>
  <si>
    <t xml:space="preserve">円 </t>
  </si>
  <si>
    <t>63　予　算　額　(当　初)　の　推　移</t>
  </si>
  <si>
    <t>64　区　　有　　財　　産</t>
  </si>
  <si>
    <t>　別　会　計　決　算　額　(つ　づ　き)</t>
  </si>
  <si>
    <t>69　特　別　区　税　調　定　額　お　よ　び　収　入　額</t>
  </si>
  <si>
    <t>71　税 目 別 特 別 区 税 調 定 額 お よ び 収 入 額</t>
  </si>
  <si>
    <t>72　課　税　標　準　額　段　階　別　特　別　区　民　税　額</t>
  </si>
  <si>
    <r>
      <t>総所得に対する</t>
    </r>
    <r>
      <rPr>
        <sz val="9"/>
        <color indexed="9"/>
        <rFont val="ＭＳ 明朝"/>
        <family val="1"/>
      </rPr>
      <t>ああ</t>
    </r>
    <r>
      <rPr>
        <sz val="9"/>
        <rFont val="ＭＳ 明朝"/>
        <family val="1"/>
      </rPr>
      <t xml:space="preserve">
課税標準額の段階※</t>
    </r>
  </si>
  <si>
    <t>73　税 目 別 都 税 調 定 額 お よ び 収 入 額</t>
  </si>
  <si>
    <t>74　税 目 別 国 税 徴 収 決 定 済 額 お よ び 収 納 済 額</t>
  </si>
  <si>
    <t>区民部税務課</t>
  </si>
  <si>
    <t>(単位:金額千円)</t>
  </si>
  <si>
    <t>｢消費税および地方消費税｣の(　)内は、旧消費税(税率３％)分で内数である。</t>
  </si>
  <si>
    <t>入湯税</t>
  </si>
  <si>
    <t>現年課税分</t>
  </si>
  <si>
    <t>配当割交付金</t>
  </si>
  <si>
    <t>株式等譲渡所得割交付金</t>
  </si>
  <si>
    <t>都負担金</t>
  </si>
  <si>
    <t>所得譲与税</t>
  </si>
  <si>
    <t>収入額</t>
  </si>
  <si>
    <t>不納欠損額</t>
  </si>
  <si>
    <t>未収入額</t>
  </si>
  <si>
    <t>13</t>
  </si>
  <si>
    <t>16</t>
  </si>
  <si>
    <t>：</t>
  </si>
  <si>
    <t>調　定　額</t>
  </si>
  <si>
    <t>株式等譲渡所得割交付金</t>
  </si>
  <si>
    <t>株式等譲渡所得割交付金</t>
  </si>
  <si>
    <t xml:space="preserve">所 得 割 額
</t>
  </si>
  <si>
    <t>9-14　財　　　　　政</t>
  </si>
  <si>
    <t>平成16年度</t>
  </si>
  <si>
    <t>（ 旧 消 費 税 ）</t>
  </si>
  <si>
    <t>財　　　　　政　9- 1</t>
  </si>
  <si>
    <t>9- 2　財　　　　　政</t>
  </si>
  <si>
    <t>財　　　　　政　9- 3</t>
  </si>
  <si>
    <t>9- 4　財　　　　　政</t>
  </si>
  <si>
    <t>9- 6　財　　　　　政</t>
  </si>
  <si>
    <t>財　　　　　政　9- 7</t>
  </si>
  <si>
    <t>9- 8　財　　　　　政</t>
  </si>
  <si>
    <t>財　　　　　政　9- 9</t>
  </si>
  <si>
    <t>9-10　財　　　　　政</t>
  </si>
  <si>
    <t>財　　　　　政　9-11</t>
  </si>
  <si>
    <t>9-12　財　　　　　政</t>
  </si>
  <si>
    <t>財　　　　　政　9-13</t>
  </si>
  <si>
    <t>㎡</t>
  </si>
  <si>
    <t>平　成</t>
  </si>
  <si>
    <t>年　度</t>
  </si>
  <si>
    <t>公有財産</t>
  </si>
  <si>
    <t>(1)</t>
  </si>
  <si>
    <t>：</t>
  </si>
  <si>
    <t>67　平 成 17 年 度 一 般 会 計 決 算 額</t>
  </si>
  <si>
    <t xml:space="preserve">％ </t>
  </si>
  <si>
    <t>：</t>
  </si>
  <si>
    <t>67　平 成 17 年 度 一 般 会 計 決 算 額 (つ づ き)</t>
  </si>
  <si>
    <t xml:space="preserve">％ </t>
  </si>
  <si>
    <t>68　平 成 17 年 度 特 別 会 計 決 算 額</t>
  </si>
  <si>
    <t xml:space="preserve">円 </t>
  </si>
  <si>
    <t xml:space="preserve">％ </t>
  </si>
  <si>
    <t>：</t>
  </si>
  <si>
    <t>68　平　成　17　年　度　特　</t>
  </si>
  <si>
    <t xml:space="preserve">円 </t>
  </si>
  <si>
    <t xml:space="preserve">％ </t>
  </si>
  <si>
    <t xml:space="preserve">円 </t>
  </si>
  <si>
    <t xml:space="preserve">％ </t>
  </si>
  <si>
    <t>平成17年度</t>
  </si>
  <si>
    <t>12</t>
  </si>
  <si>
    <t>14</t>
  </si>
  <si>
    <t>15</t>
  </si>
  <si>
    <t>17</t>
  </si>
  <si>
    <t>70　区内給与所得者の勤務地別事業所数、納税者数および特別区民税・都民税調定額</t>
  </si>
  <si>
    <t>平成18年度</t>
  </si>
  <si>
    <t>　平　成　17　年　度</t>
  </si>
  <si>
    <t>　平　成　17　年　度　</t>
  </si>
  <si>
    <t>（平成18年７月１日現在）</t>
  </si>
  <si>
    <t>(Ａ＋Ｂ)</t>
  </si>
  <si>
    <t>　(Ａ)　※</t>
  </si>
  <si>
    <t>所得(Ｂ)</t>
  </si>
  <si>
    <t>10</t>
  </si>
  <si>
    <t>10</t>
  </si>
  <si>
    <t>100</t>
  </si>
  <si>
    <t>〃</t>
  </si>
  <si>
    <t>65　平　成　18　年　度　一　般　</t>
  </si>
  <si>
    <t>：</t>
  </si>
  <si>
    <t>対前年度比増加率</t>
  </si>
  <si>
    <t>環境政策費</t>
  </si>
  <si>
    <t>河川費</t>
  </si>
  <si>
    <t>66　平　成　18　年　度　特　別　</t>
  </si>
  <si>
    <t>保険事業勘定</t>
  </si>
  <si>
    <t>サービス事業勘定</t>
  </si>
  <si>
    <t>サービス収入</t>
  </si>
  <si>
    <t>介護給付費収入</t>
  </si>
  <si>
    <t>：</t>
  </si>
  <si>
    <t>　会　計　予　算　額　(当　初)</t>
  </si>
  <si>
    <t>66　平 成 18 年 度 特 別 会 計 予 算 額 (当 初) (つ づ き)</t>
  </si>
  <si>
    <t>地域支援事業費</t>
  </si>
  <si>
    <t>地域支援事業費</t>
  </si>
  <si>
    <t>サービス事業費</t>
  </si>
  <si>
    <t>他会計繰出金</t>
  </si>
  <si>
    <t>：</t>
  </si>
  <si>
    <t>－</t>
  </si>
  <si>
    <t>産業地域振興費</t>
  </si>
  <si>
    <t>＊</t>
  </si>
  <si>
    <t>＊</t>
  </si>
  <si>
    <t>財　　　　　政　9- 5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</si>
</sst>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\(#,##0\)"/>
    <numFmt numFmtId="179" formatCode="#,##0.0;&quot;△ &quot;#,##0.0"/>
    <numFmt numFmtId="180" formatCode="##0.0;&quot;△ &quot;??0.0"/>
    <numFmt numFmtId="181" formatCode="#,##0\ ;&quot;△&quot;#,##0\ ;&quot;－ &quot;"/>
    <numFmt numFmtId="182" formatCode="#.0\ ;&quot;△&quot;#.0\ ;&quot;－ &quot;"/>
    <numFmt numFmtId="183" formatCode="0.0\ ;&quot;△&quot;0.0\ ;&quot;－ &quot;"/>
    <numFmt numFmtId="184" formatCode="##0.0\ ;&quot;△ &quot;??0.0\ "/>
    <numFmt numFmtId="185" formatCode="#,##0.0\ ;&quot;△&quot;#,##0.0\ ;&quot;－ &quot;"/>
    <numFmt numFmtId="186" formatCode="#,##0.00\ ;&quot;△&quot;#,##0.00\ ;&quot;－ &quot;"/>
    <numFmt numFmtId="187" formatCode="#,##0.000\ ;&quot;△&quot;#,##0.000\ ;&quot;－ &quot;"/>
    <numFmt numFmtId="188" formatCode="0.0%"/>
    <numFmt numFmtId="189" formatCode="0.0_ "/>
    <numFmt numFmtId="190" formatCode="0_);[Red]\(0\)"/>
    <numFmt numFmtId="191" formatCode="##.00\ ;&quot;△ &quot;##.00\ ;&quot;－ &quot;"/>
    <numFmt numFmtId="192" formatCode="##.0\ ;&quot;△ &quot;##.0\ ;&quot;－ &quot;"/>
    <numFmt numFmtId="193" formatCode="0.0\ ;&quot;△&quot;0.0\ ;&quot;0.0 &quot;"/>
    <numFmt numFmtId="194" formatCode="##\ \ \ ;&quot;△ &quot;##.0\ ;&quot;－ &quot;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9"/>
      <color indexed="8"/>
      <name val="ＭＳ 明朝"/>
      <family val="1"/>
    </font>
    <font>
      <sz val="9"/>
      <name val="ＭＳ Ｐ明朝"/>
      <family val="1"/>
    </font>
    <font>
      <u val="single"/>
      <sz val="9"/>
      <color indexed="8"/>
      <name val="ＭＳ 明朝"/>
      <family val="1"/>
    </font>
    <font>
      <sz val="20"/>
      <name val="ＭＳ 明朝"/>
      <family val="1"/>
    </font>
    <font>
      <sz val="9"/>
      <color indexed="9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179" fontId="4" fillId="0" borderId="0" xfId="16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77" fontId="4" fillId="0" borderId="0" xfId="16" applyNumberFormat="1" applyFont="1" applyBorder="1" applyAlignment="1">
      <alignment horizontal="right" vertical="center"/>
    </xf>
    <xf numFmtId="179" fontId="5" fillId="0" borderId="0" xfId="16" applyNumberFormat="1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9" fontId="4" fillId="0" borderId="1" xfId="16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181" fontId="4" fillId="0" borderId="0" xfId="16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81" fontId="4" fillId="0" borderId="0" xfId="16" applyNumberFormat="1" applyFont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84" fontId="4" fillId="0" borderId="0" xfId="16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horizontal="right" vertical="center"/>
    </xf>
    <xf numFmtId="183" fontId="4" fillId="0" borderId="0" xfId="16" applyNumberFormat="1" applyFont="1" applyBorder="1" applyAlignment="1">
      <alignment horizontal="right" vertical="center"/>
    </xf>
    <xf numFmtId="183" fontId="5" fillId="0" borderId="0" xfId="16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vertical="center"/>
    </xf>
    <xf numFmtId="181" fontId="4" fillId="0" borderId="0" xfId="16" applyNumberFormat="1" applyFont="1" applyBorder="1" applyAlignment="1">
      <alignment vertical="center"/>
    </xf>
    <xf numFmtId="41" fontId="4" fillId="0" borderId="3" xfId="16" applyNumberFormat="1" applyFont="1" applyBorder="1" applyAlignment="1">
      <alignment horizontal="center" vertical="center"/>
    </xf>
    <xf numFmtId="41" fontId="4" fillId="0" borderId="0" xfId="16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81" fontId="4" fillId="0" borderId="3" xfId="16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6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20" applyFont="1" applyBorder="1" applyAlignment="1">
      <alignment horizontal="distributed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distributed" vertical="center"/>
    </xf>
    <xf numFmtId="0" fontId="4" fillId="0" borderId="0" xfId="20" applyFont="1" applyAlignment="1">
      <alignment vertical="center"/>
      <protection/>
    </xf>
    <xf numFmtId="0" fontId="4" fillId="0" borderId="0" xfId="20" applyNumberFormat="1" applyFont="1" applyAlignment="1">
      <alignment horizontal="right" vertical="center"/>
      <protection/>
    </xf>
    <xf numFmtId="0" fontId="4" fillId="0" borderId="14" xfId="20" applyFont="1" applyBorder="1" applyAlignment="1">
      <alignment horizontal="distributed"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4" fillId="0" borderId="1" xfId="20" applyFont="1" applyBorder="1" applyAlignment="1">
      <alignment vertical="center"/>
      <protection/>
    </xf>
    <xf numFmtId="0" fontId="4" fillId="0" borderId="0" xfId="20" applyFont="1" applyBorder="1" applyAlignment="1">
      <alignment vertical="center"/>
      <protection/>
    </xf>
    <xf numFmtId="0" fontId="4" fillId="0" borderId="13" xfId="20" applyFont="1" applyBorder="1" applyAlignment="1">
      <alignment horizontal="distributed" vertical="center"/>
      <protection/>
    </xf>
    <xf numFmtId="0" fontId="4" fillId="0" borderId="0" xfId="20" applyFont="1" applyBorder="1" applyAlignment="1">
      <alignment horizontal="righ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vertical="center"/>
      <protection/>
    </xf>
    <xf numFmtId="181" fontId="5" fillId="0" borderId="0" xfId="20" applyNumberFormat="1" applyFont="1" applyBorder="1" applyAlignment="1">
      <alignment horizontal="right" vertical="center"/>
      <protection/>
    </xf>
    <xf numFmtId="181" fontId="5" fillId="0" borderId="0" xfId="20" applyNumberFormat="1" applyFont="1" applyBorder="1" applyAlignment="1">
      <alignment vertical="center"/>
      <protection/>
    </xf>
    <xf numFmtId="192" fontId="5" fillId="0" borderId="0" xfId="20" applyNumberFormat="1" applyFont="1" applyBorder="1" applyAlignment="1">
      <alignment horizontal="right" vertical="center"/>
      <protection/>
    </xf>
    <xf numFmtId="179" fontId="5" fillId="0" borderId="0" xfId="20" applyNumberFormat="1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181" fontId="4" fillId="0" borderId="0" xfId="20" applyNumberFormat="1" applyFont="1" applyBorder="1" applyAlignment="1">
      <alignment horizontal="right" vertical="center"/>
      <protection/>
    </xf>
    <xf numFmtId="192" fontId="4" fillId="0" borderId="0" xfId="20" applyNumberFormat="1" applyFont="1" applyBorder="1" applyAlignment="1">
      <alignment horizontal="right" vertical="center"/>
      <protection/>
    </xf>
    <xf numFmtId="179" fontId="4" fillId="0" borderId="0" xfId="20" applyNumberFormat="1" applyFont="1" applyBorder="1" applyAlignment="1">
      <alignment vertical="center"/>
      <protection/>
    </xf>
    <xf numFmtId="188" fontId="4" fillId="0" borderId="0" xfId="20" applyNumberFormat="1" applyFont="1" applyBorder="1" applyAlignment="1">
      <alignment horizontal="right" vertical="center"/>
      <protection/>
    </xf>
    <xf numFmtId="184" fontId="4" fillId="0" borderId="0" xfId="20" applyNumberFormat="1" applyFont="1" applyBorder="1" applyAlignment="1">
      <alignment horizontal="right" vertical="center"/>
      <protection/>
    </xf>
    <xf numFmtId="179" fontId="4" fillId="0" borderId="0" xfId="20" applyNumberFormat="1" applyFont="1" applyBorder="1" applyAlignment="1">
      <alignment horizontal="center" vertical="center"/>
      <protection/>
    </xf>
    <xf numFmtId="0" fontId="4" fillId="0" borderId="0" xfId="20" applyNumberFormat="1" applyFont="1" applyAlignment="1">
      <alignment vertical="center"/>
      <protection/>
    </xf>
    <xf numFmtId="188" fontId="4" fillId="0" borderId="0" xfId="16" applyNumberFormat="1" applyFont="1" applyBorder="1" applyAlignment="1">
      <alignment horizontal="right" vertical="center"/>
    </xf>
    <xf numFmtId="181" fontId="5" fillId="0" borderId="3" xfId="16" applyNumberFormat="1" applyFont="1" applyBorder="1" applyAlignment="1">
      <alignment horizontal="right" vertical="center"/>
    </xf>
    <xf numFmtId="181" fontId="5" fillId="0" borderId="0" xfId="16" applyNumberFormat="1" applyFont="1" applyBorder="1" applyAlignment="1">
      <alignment horizontal="right" vertical="center"/>
    </xf>
    <xf numFmtId="192" fontId="5" fillId="0" borderId="0" xfId="16" applyNumberFormat="1" applyFont="1" applyBorder="1" applyAlignment="1">
      <alignment horizontal="right" vertical="center"/>
    </xf>
    <xf numFmtId="192" fontId="4" fillId="0" borderId="0" xfId="16" applyNumberFormat="1" applyFont="1" applyBorder="1" applyAlignment="1">
      <alignment horizontal="right" vertical="center"/>
    </xf>
    <xf numFmtId="0" fontId="4" fillId="0" borderId="1" xfId="20" applyFont="1" applyBorder="1" applyAlignment="1">
      <alignment horizontal="distributed" vertical="center"/>
      <protection/>
    </xf>
    <xf numFmtId="38" fontId="4" fillId="0" borderId="4" xfId="16" applyFont="1" applyBorder="1" applyAlignment="1">
      <alignment horizontal="right" vertical="center"/>
    </xf>
    <xf numFmtId="0" fontId="4" fillId="0" borderId="0" xfId="20" applyFont="1" applyAlignment="1">
      <alignment horizontal="center" vertical="center"/>
      <protection/>
    </xf>
    <xf numFmtId="0" fontId="4" fillId="0" borderId="0" xfId="20" applyFont="1" applyAlignment="1">
      <alignment horizontal="left" vertical="center"/>
      <protection/>
    </xf>
    <xf numFmtId="179" fontId="5" fillId="0" borderId="0" xfId="20" applyNumberFormat="1" applyFont="1" applyBorder="1" applyAlignment="1">
      <alignment horizontal="right" vertical="center"/>
      <protection/>
    </xf>
    <xf numFmtId="179" fontId="4" fillId="0" borderId="0" xfId="20" applyNumberFormat="1" applyFont="1" applyBorder="1" applyAlignment="1">
      <alignment horizontal="right" vertical="center"/>
      <protection/>
    </xf>
    <xf numFmtId="0" fontId="1" fillId="0" borderId="0" xfId="20" applyFont="1" applyBorder="1" applyAlignment="1">
      <alignment horizontal="right" vertical="center"/>
      <protection/>
    </xf>
    <xf numFmtId="181" fontId="4" fillId="0" borderId="0" xfId="20" applyNumberFormat="1" applyFont="1" applyBorder="1" applyAlignment="1">
      <alignment vertical="center"/>
      <protection/>
    </xf>
    <xf numFmtId="179" fontId="4" fillId="0" borderId="1" xfId="20" applyNumberFormat="1" applyFont="1" applyBorder="1" applyAlignment="1">
      <alignment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14" xfId="0" applyFont="1" applyBorder="1" applyAlignment="1">
      <alignment horizontal="distributed" vertical="center"/>
    </xf>
    <xf numFmtId="181" fontId="5" fillId="0" borderId="3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4" fillId="0" borderId="3" xfId="16" applyFont="1" applyBorder="1" applyAlignment="1">
      <alignment horizontal="right" vertical="center"/>
    </xf>
    <xf numFmtId="184" fontId="5" fillId="0" borderId="0" xfId="16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center" vertical="center"/>
    </xf>
    <xf numFmtId="184" fontId="4" fillId="0" borderId="1" xfId="16" applyNumberFormat="1" applyFont="1" applyBorder="1" applyAlignment="1">
      <alignment horizontal="right" vertical="center"/>
    </xf>
    <xf numFmtId="0" fontId="4" fillId="0" borderId="12" xfId="20" applyFont="1" applyBorder="1" applyAlignment="1">
      <alignment horizontal="right" vertical="center"/>
      <protection/>
    </xf>
    <xf numFmtId="184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177" fontId="5" fillId="0" borderId="0" xfId="16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left" vertical="center"/>
    </xf>
    <xf numFmtId="181" fontId="5" fillId="0" borderId="0" xfId="16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193" fontId="4" fillId="0" borderId="0" xfId="16" applyNumberFormat="1" applyFont="1" applyBorder="1" applyAlignment="1">
      <alignment horizontal="right" vertical="center"/>
    </xf>
    <xf numFmtId="38" fontId="5" fillId="0" borderId="0" xfId="16" applyFont="1" applyBorder="1" applyAlignment="1">
      <alignment horizontal="right" vertical="center"/>
    </xf>
    <xf numFmtId="38" fontId="4" fillId="0" borderId="0" xfId="16" applyFont="1" applyBorder="1" applyAlignment="1">
      <alignment vertical="center"/>
    </xf>
    <xf numFmtId="193" fontId="4" fillId="0" borderId="1" xfId="0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181" fontId="4" fillId="0" borderId="1" xfId="16" applyNumberFormat="1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81" fontId="4" fillId="0" borderId="0" xfId="0" applyNumberFormat="1" applyFont="1" applyAlignment="1">
      <alignment horizontal="right" vertical="center"/>
    </xf>
    <xf numFmtId="0" fontId="5" fillId="0" borderId="10" xfId="20" applyFont="1" applyBorder="1" applyAlignment="1">
      <alignment vertical="center"/>
      <protection/>
    </xf>
    <xf numFmtId="0" fontId="4" fillId="0" borderId="10" xfId="20" applyFont="1" applyBorder="1" applyAlignment="1">
      <alignment vertical="center"/>
      <protection/>
    </xf>
    <xf numFmtId="181" fontId="4" fillId="0" borderId="1" xfId="16" applyNumberFormat="1" applyFont="1" applyBorder="1" applyAlignment="1">
      <alignment horizontal="right" vertical="center"/>
    </xf>
    <xf numFmtId="192" fontId="4" fillId="0" borderId="1" xfId="16" applyNumberFormat="1" applyFont="1" applyBorder="1" applyAlignment="1">
      <alignment horizontal="right" vertical="center"/>
    </xf>
    <xf numFmtId="193" fontId="4" fillId="0" borderId="0" xfId="20" applyNumberFormat="1" applyFont="1" applyBorder="1" applyAlignment="1">
      <alignment horizontal="right" vertical="center"/>
      <protection/>
    </xf>
    <xf numFmtId="191" fontId="4" fillId="0" borderId="0" xfId="0" applyNumberFormat="1" applyFont="1" applyBorder="1" applyAlignment="1">
      <alignment horizontal="right" vertical="center"/>
    </xf>
    <xf numFmtId="0" fontId="4" fillId="0" borderId="17" xfId="20" applyFont="1" applyBorder="1" applyAlignment="1">
      <alignment horizontal="distributed" vertical="center"/>
      <protection/>
    </xf>
    <xf numFmtId="41" fontId="5" fillId="0" borderId="0" xfId="16" applyNumberFormat="1" applyFont="1" applyFill="1" applyBorder="1" applyAlignment="1">
      <alignment horizontal="center" vertical="center"/>
    </xf>
    <xf numFmtId="41" fontId="5" fillId="0" borderId="3" xfId="16" applyNumberFormat="1" applyFont="1" applyBorder="1" applyAlignment="1">
      <alignment horizontal="center" vertical="center"/>
    </xf>
    <xf numFmtId="41" fontId="5" fillId="0" borderId="0" xfId="16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81" fontId="4" fillId="0" borderId="0" xfId="16" applyNumberFormat="1" applyFont="1" applyAlignment="1">
      <alignment horizontal="right" vertical="center"/>
    </xf>
    <xf numFmtId="194" fontId="4" fillId="0" borderId="0" xfId="16" applyNumberFormat="1" applyFont="1" applyBorder="1" applyAlignment="1">
      <alignment horizontal="right" vertical="center"/>
    </xf>
    <xf numFmtId="0" fontId="4" fillId="0" borderId="15" xfId="20" applyFont="1" applyBorder="1" applyAlignment="1">
      <alignment vertical="center"/>
      <protection/>
    </xf>
    <xf numFmtId="194" fontId="4" fillId="0" borderId="0" xfId="20" applyNumberFormat="1" applyFont="1" applyBorder="1" applyAlignment="1">
      <alignment horizontal="right" vertical="center"/>
      <protection/>
    </xf>
    <xf numFmtId="194" fontId="5" fillId="0" borderId="0" xfId="16" applyNumberFormat="1" applyFont="1" applyBorder="1" applyAlignment="1">
      <alignment horizontal="right" vertical="center"/>
    </xf>
    <xf numFmtId="194" fontId="5" fillId="0" borderId="0" xfId="20" applyNumberFormat="1" applyFont="1" applyBorder="1" applyAlignment="1">
      <alignment horizontal="right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81" fontId="11" fillId="0" borderId="0" xfId="16" applyNumberFormat="1" applyFont="1" applyBorder="1" applyAlignment="1">
      <alignment vertical="center"/>
    </xf>
    <xf numFmtId="49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3" fontId="10" fillId="0" borderId="0" xfId="0" applyNumberFormat="1" applyFont="1" applyAlignment="1">
      <alignment horizontal="right" vertical="center"/>
    </xf>
    <xf numFmtId="191" fontId="5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16" applyNumberFormat="1" applyFont="1" applyFill="1" applyBorder="1" applyAlignment="1">
      <alignment horizontal="center" vertical="center"/>
    </xf>
    <xf numFmtId="41" fontId="5" fillId="0" borderId="3" xfId="1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1" fontId="4" fillId="0" borderId="0" xfId="16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81" fontId="4" fillId="0" borderId="0" xfId="16" applyNumberFormat="1" applyFont="1" applyAlignment="1">
      <alignment vertical="center"/>
    </xf>
    <xf numFmtId="0" fontId="4" fillId="0" borderId="2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81" fontId="5" fillId="0" borderId="3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5" fillId="0" borderId="0" xfId="16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38" fontId="14" fillId="0" borderId="0" xfId="16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8" fontId="7" fillId="0" borderId="0" xfId="16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6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1" fontId="14" fillId="0" borderId="0" xfId="16" applyNumberFormat="1" applyFont="1" applyBorder="1" applyAlignment="1">
      <alignment horizontal="right" vertical="center"/>
    </xf>
    <xf numFmtId="181" fontId="7" fillId="0" borderId="0" xfId="16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4" fillId="0" borderId="0" xfId="16" applyNumberFormat="1" applyFont="1" applyBorder="1" applyAlignment="1">
      <alignment horizontal="center" vertical="center"/>
    </xf>
    <xf numFmtId="181" fontId="4" fillId="0" borderId="0" xfId="16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4" fillId="0" borderId="3" xfId="16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181" fontId="4" fillId="0" borderId="3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9" fillId="0" borderId="0" xfId="20" applyFont="1" applyFill="1" applyBorder="1" applyAlignment="1">
      <alignment horizontal="center" vertical="center"/>
      <protection/>
    </xf>
    <xf numFmtId="0" fontId="4" fillId="0" borderId="18" xfId="20" applyFont="1" applyBorder="1" applyAlignment="1">
      <alignment horizontal="distributed" vertical="center"/>
      <protection/>
    </xf>
    <xf numFmtId="0" fontId="4" fillId="0" borderId="21" xfId="20" applyFont="1" applyBorder="1" applyAlignment="1">
      <alignment horizontal="distributed" vertical="center"/>
      <protection/>
    </xf>
    <xf numFmtId="0" fontId="4" fillId="0" borderId="17" xfId="20" applyFont="1" applyBorder="1" applyAlignment="1">
      <alignment horizontal="distributed" vertical="center"/>
      <protection/>
    </xf>
    <xf numFmtId="0" fontId="4" fillId="0" borderId="14" xfId="20" applyFont="1" applyBorder="1" applyAlignment="1">
      <alignment horizontal="distributed" vertical="center"/>
      <protection/>
    </xf>
    <xf numFmtId="0" fontId="4" fillId="0" borderId="19" xfId="20" applyFont="1" applyBorder="1" applyAlignment="1">
      <alignment horizontal="distributed" vertical="center"/>
      <protection/>
    </xf>
    <xf numFmtId="0" fontId="5" fillId="0" borderId="0" xfId="20" applyFont="1" applyBorder="1" applyAlignment="1">
      <alignment horizontal="distributed" vertical="center"/>
      <protection/>
    </xf>
    <xf numFmtId="0" fontId="4" fillId="0" borderId="0" xfId="20" applyFont="1" applyBorder="1" applyAlignment="1">
      <alignment horizontal="distributed" vertical="center"/>
      <protection/>
    </xf>
    <xf numFmtId="0" fontId="10" fillId="0" borderId="0" xfId="20" applyFont="1" applyBorder="1" applyAlignment="1">
      <alignment horizontal="distributed" vertical="center"/>
      <protection/>
    </xf>
    <xf numFmtId="0" fontId="9" fillId="0" borderId="0" xfId="20" applyFont="1" applyFill="1" applyBorder="1" applyAlignment="1">
      <alignment horizontal="right" vertical="center"/>
      <protection/>
    </xf>
    <xf numFmtId="0" fontId="4" fillId="0" borderId="0" xfId="20" applyFont="1" applyBorder="1" applyAlignment="1">
      <alignment vertical="center"/>
      <protection/>
    </xf>
    <xf numFmtId="0" fontId="9" fillId="0" borderId="0" xfId="20" applyFont="1" applyFill="1" applyBorder="1" applyAlignment="1">
      <alignment horizontal="left" vertical="center"/>
      <protection/>
    </xf>
    <xf numFmtId="181" fontId="4" fillId="0" borderId="0" xfId="16" applyNumberFormat="1" applyFont="1" applyBorder="1" applyAlignment="1">
      <alignment horizontal="right" vertical="center"/>
    </xf>
    <xf numFmtId="181" fontId="5" fillId="0" borderId="0" xfId="16" applyNumberFormat="1" applyFont="1" applyBorder="1" applyAlignment="1">
      <alignment horizontal="right" vertical="center"/>
    </xf>
    <xf numFmtId="181" fontId="4" fillId="0" borderId="3" xfId="16" applyNumberFormat="1" applyFont="1" applyBorder="1" applyAlignment="1">
      <alignment horizontal="right" vertical="center"/>
    </xf>
    <xf numFmtId="49" fontId="11" fillId="0" borderId="23" xfId="0" applyNumberFormat="1" applyFont="1" applyBorder="1" applyAlignment="1">
      <alignment horizontal="distributed" vertical="center"/>
    </xf>
    <xf numFmtId="49" fontId="11" fillId="0" borderId="20" xfId="0" applyNumberFormat="1" applyFont="1" applyBorder="1" applyAlignment="1">
      <alignment horizontal="distributed" vertical="center"/>
    </xf>
    <xf numFmtId="49" fontId="5" fillId="0" borderId="9" xfId="0" applyNumberFormat="1" applyFont="1" applyBorder="1" applyAlignment="1">
      <alignment horizontal="distributed" vertical="center"/>
    </xf>
    <xf numFmtId="49" fontId="5" fillId="0" borderId="23" xfId="0" applyNumberFormat="1" applyFont="1" applyBorder="1" applyAlignment="1">
      <alignment horizontal="distributed" vertical="center"/>
    </xf>
    <xf numFmtId="49" fontId="5" fillId="0" borderId="7" xfId="0" applyNumberFormat="1" applyFont="1" applyBorder="1" applyAlignment="1">
      <alignment horizontal="distributed" vertical="center"/>
    </xf>
    <xf numFmtId="49" fontId="5" fillId="0" borderId="6" xfId="0" applyNumberFormat="1" applyFont="1" applyBorder="1" applyAlignment="1">
      <alignment horizontal="distributed" vertical="center"/>
    </xf>
    <xf numFmtId="49" fontId="5" fillId="0" borderId="20" xfId="0" applyNumberFormat="1" applyFont="1" applyBorder="1" applyAlignment="1">
      <alignment horizontal="distributed" vertical="center"/>
    </xf>
    <xf numFmtId="49" fontId="5" fillId="0" borderId="8" xfId="0" applyNumberFormat="1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181" fontId="11" fillId="0" borderId="0" xfId="16" applyNumberFormat="1" applyFont="1" applyBorder="1" applyAlignment="1">
      <alignment vertical="center"/>
    </xf>
    <xf numFmtId="181" fontId="11" fillId="0" borderId="0" xfId="16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81" fontId="5" fillId="0" borderId="0" xfId="16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181" fontId="5" fillId="0" borderId="3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4" xfId="0" applyFont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178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収入役室照会分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62</xdr:row>
      <xdr:rowOff>0</xdr:rowOff>
    </xdr:from>
    <xdr:to>
      <xdr:col>15</xdr:col>
      <xdr:colOff>66675</xdr:colOff>
      <xdr:row>64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81175" y="10439400"/>
          <a:ext cx="14287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62</xdr:row>
      <xdr:rowOff>0</xdr:rowOff>
    </xdr:from>
    <xdr:to>
      <xdr:col>15</xdr:col>
      <xdr:colOff>66675</xdr:colOff>
      <xdr:row>64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781175" y="10439400"/>
          <a:ext cx="14287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62</xdr:row>
      <xdr:rowOff>0</xdr:rowOff>
    </xdr:from>
    <xdr:to>
      <xdr:col>15</xdr:col>
      <xdr:colOff>66675</xdr:colOff>
      <xdr:row>64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781175" y="10439400"/>
          <a:ext cx="14287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62</xdr:row>
      <xdr:rowOff>0</xdr:rowOff>
    </xdr:from>
    <xdr:to>
      <xdr:col>15</xdr:col>
      <xdr:colOff>66675</xdr:colOff>
      <xdr:row>64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781175" y="10439400"/>
          <a:ext cx="14287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04950" y="0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view="pageBreakPreview" zoomScale="60" zoomScaleNormal="140" workbookViewId="0" topLeftCell="C9">
      <selection activeCell="C9" sqref="C9:BI12"/>
    </sheetView>
  </sheetViews>
  <sheetFormatPr defaultColWidth="9.00390625" defaultRowHeight="13.5"/>
  <cols>
    <col min="1" max="63" width="1.625" style="3" customWidth="1"/>
    <col min="64" max="16384" width="9.00390625" style="3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233" t="s">
        <v>0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</row>
    <row r="10" spans="3:61" ht="15.75" customHeight="1"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</row>
    <row r="11" spans="3:61" ht="15.75" customHeight="1"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</row>
    <row r="12" spans="3:61" ht="15.75" customHeight="1"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Y60"/>
  <sheetViews>
    <sheetView view="pageBreakPreview" zoomScale="60" workbookViewId="0" topLeftCell="A31">
      <selection activeCell="B3" sqref="B3:X3"/>
    </sheetView>
  </sheetViews>
  <sheetFormatPr defaultColWidth="9.00390625" defaultRowHeight="13.5"/>
  <cols>
    <col min="1" max="20" width="1.625" style="84" customWidth="1"/>
    <col min="21" max="24" width="16.875" style="84" customWidth="1"/>
    <col min="25" max="25" width="1.625" style="84" customWidth="1"/>
    <col min="26" max="16384" width="9.00390625" style="84" customWidth="1"/>
  </cols>
  <sheetData>
    <row r="1" spans="24:25" ht="10.5" customHeight="1">
      <c r="X1" s="106"/>
      <c r="Y1" s="138" t="s">
        <v>313</v>
      </c>
    </row>
    <row r="2" ht="10.5" customHeight="1"/>
    <row r="3" spans="2:25" s="88" customFormat="1" ht="18" customHeight="1">
      <c r="B3" s="253" t="s">
        <v>329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82"/>
    </row>
    <row r="4" spans="2:25" ht="12.75" customHeight="1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90"/>
    </row>
    <row r="5" spans="2:25" ht="18" customHeight="1">
      <c r="B5" s="254" t="s">
        <v>248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4" t="s">
        <v>249</v>
      </c>
      <c r="V5" s="255"/>
      <c r="W5" s="255"/>
      <c r="X5" s="258"/>
      <c r="Y5" s="90"/>
    </row>
    <row r="6" spans="2:25" ht="18" customHeight="1"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161" t="s">
        <v>264</v>
      </c>
      <c r="V6" s="86" t="s">
        <v>150</v>
      </c>
      <c r="W6" s="86" t="s">
        <v>269</v>
      </c>
      <c r="X6" s="91" t="s">
        <v>270</v>
      </c>
      <c r="Y6" s="81"/>
    </row>
    <row r="7" spans="2:25" ht="14.25" customHeight="1">
      <c r="B7" s="9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156"/>
      <c r="U7" s="129" t="s">
        <v>274</v>
      </c>
      <c r="V7" s="92" t="s">
        <v>330</v>
      </c>
      <c r="W7" s="92" t="s">
        <v>330</v>
      </c>
      <c r="X7" s="92" t="s">
        <v>331</v>
      </c>
      <c r="Y7" s="93"/>
    </row>
    <row r="8" spans="2:25" ht="14.25" customHeight="1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156"/>
      <c r="U8" s="90"/>
      <c r="V8" s="90"/>
      <c r="W8" s="90"/>
      <c r="X8" s="90"/>
      <c r="Y8" s="90"/>
    </row>
    <row r="9" spans="2:25" s="99" customFormat="1" ht="14.25" customHeight="1">
      <c r="B9" s="94"/>
      <c r="C9" s="259" t="s">
        <v>102</v>
      </c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155"/>
      <c r="U9" s="109">
        <f>SUM(U10,U12,U14,U16,U19,U21,U24,U26,U28,U30,U32)</f>
        <v>58433889000</v>
      </c>
      <c r="V9" s="109">
        <f>SUM(V10,V12,V14,V16,V19,V21,V24,V26,V28,V30,V32)</f>
        <v>65021756078</v>
      </c>
      <c r="W9" s="109">
        <f>SUM(W10,W12,W14,W16,W19,W21,W24,W26,W28,W30,W32)</f>
        <v>57795293585</v>
      </c>
      <c r="X9" s="110">
        <f aca="true" t="shared" si="0" ref="X9:X35">W9/U9*100</f>
        <v>98.90714887212111</v>
      </c>
      <c r="Y9" s="27"/>
    </row>
    <row r="10" spans="2:25" ht="14.25" customHeight="1">
      <c r="B10" s="90"/>
      <c r="C10" s="81"/>
      <c r="D10" s="260" t="s">
        <v>103</v>
      </c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156"/>
      <c r="U10" s="41">
        <f>SUM(U11)</f>
        <v>19819037000</v>
      </c>
      <c r="V10" s="41">
        <f>SUM(V11)</f>
        <v>26897750831</v>
      </c>
      <c r="W10" s="41">
        <f>SUM(W11)</f>
        <v>19738408295</v>
      </c>
      <c r="X10" s="111">
        <f t="shared" si="0"/>
        <v>99.59317546558897</v>
      </c>
      <c r="Y10" s="18"/>
    </row>
    <row r="11" spans="2:25" ht="14.25" customHeight="1">
      <c r="B11" s="90"/>
      <c r="C11" s="81"/>
      <c r="D11" s="81"/>
      <c r="E11" s="260" t="s">
        <v>103</v>
      </c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156"/>
      <c r="U11" s="167">
        <v>19819037000</v>
      </c>
      <c r="V11" s="167">
        <v>26897750831</v>
      </c>
      <c r="W11" s="167">
        <v>19738408295</v>
      </c>
      <c r="X11" s="111">
        <f t="shared" si="0"/>
        <v>99.59317546558897</v>
      </c>
      <c r="Y11" s="18"/>
    </row>
    <row r="12" spans="2:25" ht="14.25" customHeight="1">
      <c r="B12" s="90"/>
      <c r="C12" s="81"/>
      <c r="D12" s="260" t="s">
        <v>104</v>
      </c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156"/>
      <c r="U12" s="41">
        <f>SUM(U13)</f>
        <v>2000</v>
      </c>
      <c r="V12" s="41">
        <f>SUM(V13)</f>
        <v>0</v>
      </c>
      <c r="W12" s="41">
        <f>SUM(W13)</f>
        <v>0</v>
      </c>
      <c r="X12" s="111">
        <f t="shared" si="0"/>
        <v>0</v>
      </c>
      <c r="Y12" s="18"/>
    </row>
    <row r="13" spans="2:25" ht="14.25" customHeight="1">
      <c r="B13" s="90"/>
      <c r="C13" s="81"/>
      <c r="D13" s="81"/>
      <c r="E13" s="260" t="s">
        <v>104</v>
      </c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156"/>
      <c r="U13" s="167">
        <v>2000</v>
      </c>
      <c r="V13" s="167">
        <v>0</v>
      </c>
      <c r="W13" s="167">
        <v>0</v>
      </c>
      <c r="X13" s="111">
        <f t="shared" si="0"/>
        <v>0</v>
      </c>
      <c r="Y13" s="18"/>
    </row>
    <row r="14" spans="2:25" ht="14.25" customHeight="1">
      <c r="B14" s="90"/>
      <c r="C14" s="81"/>
      <c r="D14" s="260" t="s">
        <v>34</v>
      </c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156"/>
      <c r="U14" s="41">
        <f>SUM(U15)</f>
        <v>1000</v>
      </c>
      <c r="V14" s="41">
        <f>SUM(V15)</f>
        <v>122400</v>
      </c>
      <c r="W14" s="41">
        <f>SUM(W15)</f>
        <v>122400</v>
      </c>
      <c r="X14" s="168">
        <f t="shared" si="0"/>
        <v>12240</v>
      </c>
      <c r="Y14" s="18"/>
    </row>
    <row r="15" spans="2:25" ht="14.25" customHeight="1">
      <c r="B15" s="90"/>
      <c r="C15" s="81"/>
      <c r="D15" s="81"/>
      <c r="E15" s="260" t="s">
        <v>36</v>
      </c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156"/>
      <c r="U15" s="167">
        <v>1000</v>
      </c>
      <c r="V15" s="167">
        <v>122400</v>
      </c>
      <c r="W15" s="167">
        <v>122400</v>
      </c>
      <c r="X15" s="168">
        <f t="shared" si="0"/>
        <v>12240</v>
      </c>
      <c r="Y15" s="18"/>
    </row>
    <row r="16" spans="2:25" ht="14.25" customHeight="1">
      <c r="B16" s="90"/>
      <c r="C16" s="81"/>
      <c r="D16" s="260" t="s">
        <v>37</v>
      </c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156"/>
      <c r="U16" s="41">
        <f>SUM(U17:U18)</f>
        <v>16058758000</v>
      </c>
      <c r="V16" s="41">
        <f>SUM(V17:V18)</f>
        <v>16026937770</v>
      </c>
      <c r="W16" s="41">
        <f>SUM(W17:W18)</f>
        <v>16026937770</v>
      </c>
      <c r="X16" s="111">
        <f t="shared" si="0"/>
        <v>99.80185123905598</v>
      </c>
      <c r="Y16" s="18"/>
    </row>
    <row r="17" spans="2:25" ht="14.25" customHeight="1">
      <c r="B17" s="90"/>
      <c r="C17" s="81"/>
      <c r="D17" s="81"/>
      <c r="E17" s="260" t="s">
        <v>105</v>
      </c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156"/>
      <c r="U17" s="167">
        <v>15822453000</v>
      </c>
      <c r="V17" s="167">
        <v>15856361770</v>
      </c>
      <c r="W17" s="167">
        <v>15856361770</v>
      </c>
      <c r="X17" s="111">
        <f t="shared" si="0"/>
        <v>100.21430792052281</v>
      </c>
      <c r="Y17" s="18"/>
    </row>
    <row r="18" spans="2:25" ht="14.25" customHeight="1">
      <c r="B18" s="90"/>
      <c r="C18" s="81"/>
      <c r="D18" s="81"/>
      <c r="E18" s="260" t="s">
        <v>39</v>
      </c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156"/>
      <c r="U18" s="167">
        <v>236305000</v>
      </c>
      <c r="V18" s="167">
        <v>170576000</v>
      </c>
      <c r="W18" s="167">
        <v>170576000</v>
      </c>
      <c r="X18" s="111">
        <f t="shared" si="0"/>
        <v>72.1846765832293</v>
      </c>
      <c r="Y18" s="18"/>
    </row>
    <row r="19" spans="2:25" ht="14.25" customHeight="1">
      <c r="B19" s="90"/>
      <c r="C19" s="81"/>
      <c r="D19" s="260" t="s">
        <v>106</v>
      </c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156"/>
      <c r="U19" s="41">
        <f>SUM(U20)</f>
        <v>7856690000</v>
      </c>
      <c r="V19" s="41">
        <f>SUM(V20)</f>
        <v>7960683239</v>
      </c>
      <c r="W19" s="41">
        <f>SUM(W20)</f>
        <v>7960683239</v>
      </c>
      <c r="X19" s="111">
        <f t="shared" si="0"/>
        <v>101.3236266035697</v>
      </c>
      <c r="Y19" s="18"/>
    </row>
    <row r="20" spans="2:25" ht="14.25" customHeight="1">
      <c r="B20" s="90"/>
      <c r="C20" s="81"/>
      <c r="D20" s="81"/>
      <c r="E20" s="260" t="s">
        <v>106</v>
      </c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156"/>
      <c r="U20" s="167">
        <v>7856690000</v>
      </c>
      <c r="V20" s="167">
        <v>7960683239</v>
      </c>
      <c r="W20" s="167">
        <v>7960683239</v>
      </c>
      <c r="X20" s="111">
        <f t="shared" si="0"/>
        <v>101.3236266035697</v>
      </c>
      <c r="Y20" s="18"/>
    </row>
    <row r="21" spans="2:25" ht="14.25" customHeight="1">
      <c r="B21" s="90"/>
      <c r="C21" s="81"/>
      <c r="D21" s="260" t="s">
        <v>41</v>
      </c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156"/>
      <c r="U21" s="41">
        <f>SUM(U22:U23)</f>
        <v>2209941000</v>
      </c>
      <c r="V21" s="41">
        <f>SUM(V22:V23)</f>
        <v>2262924175</v>
      </c>
      <c r="W21" s="41">
        <f>SUM(W22:W23)</f>
        <v>2262924175</v>
      </c>
      <c r="X21" s="111">
        <f t="shared" si="0"/>
        <v>102.39749273849392</v>
      </c>
      <c r="Y21" s="18"/>
    </row>
    <row r="22" spans="2:25" ht="14.25" customHeight="1">
      <c r="B22" s="90"/>
      <c r="C22" s="81"/>
      <c r="D22" s="81"/>
      <c r="E22" s="260" t="s">
        <v>291</v>
      </c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156"/>
      <c r="U22" s="167">
        <v>341778000</v>
      </c>
      <c r="V22" s="167">
        <v>319561191</v>
      </c>
      <c r="W22" s="167">
        <v>319561191</v>
      </c>
      <c r="X22" s="111">
        <f t="shared" si="0"/>
        <v>93.49963748398082</v>
      </c>
      <c r="Y22" s="18"/>
    </row>
    <row r="23" spans="2:25" ht="14.25" customHeight="1">
      <c r="B23" s="90"/>
      <c r="C23" s="81"/>
      <c r="D23" s="81"/>
      <c r="E23" s="260" t="s">
        <v>43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156"/>
      <c r="U23" s="167">
        <v>1868163000</v>
      </c>
      <c r="V23" s="167">
        <v>1943362984</v>
      </c>
      <c r="W23" s="167">
        <v>1943362984</v>
      </c>
      <c r="X23" s="111">
        <f t="shared" si="0"/>
        <v>104.02534382706435</v>
      </c>
      <c r="Y23" s="18"/>
    </row>
    <row r="24" spans="2:25" ht="14.25" customHeight="1">
      <c r="B24" s="90"/>
      <c r="C24" s="81"/>
      <c r="D24" s="260" t="s">
        <v>107</v>
      </c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156"/>
      <c r="U24" s="41">
        <f>SUM(U25)</f>
        <v>1395688000</v>
      </c>
      <c r="V24" s="41">
        <f>SUM(V25)</f>
        <v>1352597933</v>
      </c>
      <c r="W24" s="41">
        <f>SUM(W25)</f>
        <v>1352597933</v>
      </c>
      <c r="X24" s="111">
        <f t="shared" si="0"/>
        <v>96.91262896865202</v>
      </c>
      <c r="Y24" s="18"/>
    </row>
    <row r="25" spans="2:25" ht="14.25" customHeight="1">
      <c r="B25" s="90"/>
      <c r="C25" s="81"/>
      <c r="D25" s="81"/>
      <c r="E25" s="260" t="s">
        <v>107</v>
      </c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156"/>
      <c r="U25" s="167">
        <v>1395688000</v>
      </c>
      <c r="V25" s="167">
        <v>1352597933</v>
      </c>
      <c r="W25" s="167">
        <v>1352597933</v>
      </c>
      <c r="X25" s="111">
        <f t="shared" si="0"/>
        <v>96.91262896865202</v>
      </c>
      <c r="Y25" s="18"/>
    </row>
    <row r="26" spans="2:25" ht="14.25" customHeight="1">
      <c r="B26" s="90"/>
      <c r="C26" s="81"/>
      <c r="D26" s="260" t="s">
        <v>45</v>
      </c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156"/>
      <c r="U26" s="41">
        <f>SUM(U27)</f>
        <v>1000</v>
      </c>
      <c r="V26" s="41">
        <f>SUM(V27)</f>
        <v>0</v>
      </c>
      <c r="W26" s="41">
        <f>SUM(W27)</f>
        <v>0</v>
      </c>
      <c r="X26" s="111">
        <f t="shared" si="0"/>
        <v>0</v>
      </c>
      <c r="Y26" s="18"/>
    </row>
    <row r="27" spans="2:25" ht="14.25" customHeight="1">
      <c r="B27" s="90"/>
      <c r="C27" s="81"/>
      <c r="D27" s="81"/>
      <c r="E27" s="260" t="s">
        <v>47</v>
      </c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156"/>
      <c r="U27" s="167">
        <v>1000</v>
      </c>
      <c r="V27" s="167">
        <v>0</v>
      </c>
      <c r="W27" s="167">
        <v>0</v>
      </c>
      <c r="X27" s="111">
        <f t="shared" si="0"/>
        <v>0</v>
      </c>
      <c r="Y27" s="18"/>
    </row>
    <row r="28" spans="2:25" ht="14.25" customHeight="1">
      <c r="B28" s="90"/>
      <c r="C28" s="81"/>
      <c r="D28" s="260" t="s">
        <v>49</v>
      </c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156"/>
      <c r="U28" s="41">
        <f>SUM(U29)</f>
        <v>10429717000</v>
      </c>
      <c r="V28" s="41">
        <f>SUM(V29)</f>
        <v>9785842321</v>
      </c>
      <c r="W28" s="41">
        <f>SUM(W29)</f>
        <v>9785842321</v>
      </c>
      <c r="X28" s="111">
        <f t="shared" si="0"/>
        <v>93.82653739310473</v>
      </c>
      <c r="Y28" s="18"/>
    </row>
    <row r="29" spans="2:25" ht="14.25" customHeight="1">
      <c r="B29" s="90"/>
      <c r="C29" s="81"/>
      <c r="D29" s="81"/>
      <c r="E29" s="260" t="s">
        <v>50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156"/>
      <c r="U29" s="167">
        <v>10429717000</v>
      </c>
      <c r="V29" s="167">
        <v>9785842321</v>
      </c>
      <c r="W29" s="167">
        <v>9785842321</v>
      </c>
      <c r="X29" s="111">
        <f t="shared" si="0"/>
        <v>93.82653739310473</v>
      </c>
      <c r="Y29" s="18"/>
    </row>
    <row r="30" spans="2:25" ht="14.25" customHeight="1">
      <c r="B30" s="90"/>
      <c r="C30" s="81"/>
      <c r="D30" s="260" t="s">
        <v>52</v>
      </c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156"/>
      <c r="U30" s="41">
        <f>SUM(U31)</f>
        <v>600001000</v>
      </c>
      <c r="V30" s="41">
        <f>SUM(V31)</f>
        <v>600001000</v>
      </c>
      <c r="W30" s="41">
        <f>SUM(W31)</f>
        <v>600001000</v>
      </c>
      <c r="X30" s="168">
        <f t="shared" si="0"/>
        <v>100</v>
      </c>
      <c r="Y30" s="18"/>
    </row>
    <row r="31" spans="2:25" ht="14.25" customHeight="1">
      <c r="B31" s="90"/>
      <c r="C31" s="81"/>
      <c r="D31" s="81"/>
      <c r="E31" s="260" t="s">
        <v>52</v>
      </c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156"/>
      <c r="U31" s="167">
        <v>600001000</v>
      </c>
      <c r="V31" s="167">
        <v>600001000</v>
      </c>
      <c r="W31" s="167">
        <v>600001000</v>
      </c>
      <c r="X31" s="168">
        <f t="shared" si="0"/>
        <v>100</v>
      </c>
      <c r="Y31" s="18"/>
    </row>
    <row r="32" spans="2:25" ht="14.25" customHeight="1">
      <c r="B32" s="90"/>
      <c r="C32" s="81"/>
      <c r="D32" s="260" t="s">
        <v>53</v>
      </c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156"/>
      <c r="U32" s="41">
        <f>SUM(U33:U35)</f>
        <v>64053000</v>
      </c>
      <c r="V32" s="41">
        <f>SUM(V33:V35)</f>
        <v>134896409</v>
      </c>
      <c r="W32" s="41">
        <f>SUM(W33:W35)</f>
        <v>67776452</v>
      </c>
      <c r="X32" s="111">
        <f t="shared" si="0"/>
        <v>105.81307979329617</v>
      </c>
      <c r="Y32" s="18"/>
    </row>
    <row r="33" spans="2:25" ht="14.25" customHeight="1">
      <c r="B33" s="90"/>
      <c r="C33" s="81"/>
      <c r="D33" s="81"/>
      <c r="E33" s="260" t="s">
        <v>54</v>
      </c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156"/>
      <c r="U33" s="167">
        <v>5000</v>
      </c>
      <c r="V33" s="167">
        <v>0</v>
      </c>
      <c r="W33" s="167">
        <v>0</v>
      </c>
      <c r="X33" s="111">
        <f t="shared" si="0"/>
        <v>0</v>
      </c>
      <c r="Y33" s="18"/>
    </row>
    <row r="34" spans="2:25" ht="14.25" customHeight="1">
      <c r="B34" s="90"/>
      <c r="C34" s="81"/>
      <c r="D34" s="81"/>
      <c r="E34" s="260" t="s">
        <v>108</v>
      </c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156"/>
      <c r="U34" s="167">
        <v>1000</v>
      </c>
      <c r="V34" s="167">
        <v>0</v>
      </c>
      <c r="W34" s="167">
        <v>0</v>
      </c>
      <c r="X34" s="111">
        <f t="shared" si="0"/>
        <v>0</v>
      </c>
      <c r="Y34" s="18"/>
    </row>
    <row r="35" spans="2:25" ht="14.25" customHeight="1">
      <c r="B35" s="90"/>
      <c r="C35" s="81"/>
      <c r="D35" s="81"/>
      <c r="E35" s="260" t="s">
        <v>58</v>
      </c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156"/>
      <c r="U35" s="167">
        <v>64047000</v>
      </c>
      <c r="V35" s="167">
        <v>134896409</v>
      </c>
      <c r="W35" s="167">
        <v>67776452</v>
      </c>
      <c r="X35" s="111">
        <f t="shared" si="0"/>
        <v>105.82299248989024</v>
      </c>
      <c r="Y35" s="18"/>
    </row>
    <row r="36" spans="2:25" ht="14.25" customHeight="1">
      <c r="B36" s="9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156"/>
      <c r="U36" s="41"/>
      <c r="V36" s="41"/>
      <c r="W36" s="41"/>
      <c r="X36" s="107"/>
      <c r="Y36" s="17"/>
    </row>
    <row r="37" spans="2:25" s="99" customFormat="1" ht="14.25" customHeight="1">
      <c r="B37" s="9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156"/>
      <c r="U37" s="41"/>
      <c r="V37" s="41"/>
      <c r="W37" s="41"/>
      <c r="X37" s="46"/>
      <c r="Y37" s="27"/>
    </row>
    <row r="38" spans="2:25" ht="14.25" customHeight="1">
      <c r="B38" s="94"/>
      <c r="C38" s="259" t="s">
        <v>109</v>
      </c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155"/>
      <c r="U38" s="109">
        <f>SUM(U39,U41,U44,U46,U48,U50,U53,U55,)</f>
        <v>28735907000</v>
      </c>
      <c r="V38" s="109">
        <f>SUM(V39,V41,V44,V46,V48,V50,V53,V55,)</f>
        <v>26250429338</v>
      </c>
      <c r="W38" s="109">
        <f>SUM(W39,W41,W44,W46,W48,W50,W53,W55,)</f>
        <v>25924479411</v>
      </c>
      <c r="X38" s="110">
        <f aca="true" t="shared" si="1" ref="X38:X58">W38/U38*100</f>
        <v>90.2163255574289</v>
      </c>
      <c r="Y38" s="18"/>
    </row>
    <row r="39" spans="2:25" ht="14.25" customHeight="1">
      <c r="B39" s="90"/>
      <c r="C39" s="81"/>
      <c r="D39" s="260" t="s">
        <v>110</v>
      </c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156"/>
      <c r="U39" s="41">
        <f>SUM(U40)</f>
        <v>5002718000</v>
      </c>
      <c r="V39" s="41">
        <f>SUM(V40)</f>
        <v>5194920881</v>
      </c>
      <c r="W39" s="41">
        <f>SUM(W40)</f>
        <v>4879953421</v>
      </c>
      <c r="X39" s="111">
        <f t="shared" si="1"/>
        <v>97.54604239135605</v>
      </c>
      <c r="Y39" s="18"/>
    </row>
    <row r="40" spans="2:25" ht="14.25" customHeight="1">
      <c r="B40" s="90"/>
      <c r="C40" s="81"/>
      <c r="D40" s="81"/>
      <c r="E40" s="260" t="s">
        <v>110</v>
      </c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156"/>
      <c r="U40" s="167">
        <v>5002718000</v>
      </c>
      <c r="V40" s="167">
        <v>5194920881</v>
      </c>
      <c r="W40" s="167">
        <v>4879953421</v>
      </c>
      <c r="X40" s="111">
        <f t="shared" si="1"/>
        <v>97.54604239135605</v>
      </c>
      <c r="Y40" s="18"/>
    </row>
    <row r="41" spans="2:25" ht="14.25" customHeight="1">
      <c r="B41" s="90"/>
      <c r="C41" s="81"/>
      <c r="D41" s="260" t="s">
        <v>37</v>
      </c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156"/>
      <c r="U41" s="41">
        <f>SUM(U42:U43)</f>
        <v>6497200000</v>
      </c>
      <c r="V41" s="41">
        <f>SUM(V42:V43)</f>
        <v>5933161000</v>
      </c>
      <c r="W41" s="41">
        <f>SUM(W42:W43)</f>
        <v>5933161000</v>
      </c>
      <c r="X41" s="111">
        <f t="shared" si="1"/>
        <v>91.3187373022225</v>
      </c>
      <c r="Y41" s="18"/>
    </row>
    <row r="42" spans="2:25" ht="14.25" customHeight="1">
      <c r="B42" s="90"/>
      <c r="C42" s="81"/>
      <c r="D42" s="81"/>
      <c r="E42" s="260" t="s">
        <v>38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156"/>
      <c r="U42" s="167">
        <v>5704302000</v>
      </c>
      <c r="V42" s="167">
        <v>5174855000</v>
      </c>
      <c r="W42" s="167">
        <v>5174855000</v>
      </c>
      <c r="X42" s="111">
        <f t="shared" si="1"/>
        <v>90.71846125958969</v>
      </c>
      <c r="Y42" s="18"/>
    </row>
    <row r="43" spans="2:25" ht="14.25" customHeight="1">
      <c r="B43" s="90"/>
      <c r="C43" s="81"/>
      <c r="D43" s="81"/>
      <c r="E43" s="260" t="s">
        <v>39</v>
      </c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156"/>
      <c r="U43" s="167">
        <v>792898000</v>
      </c>
      <c r="V43" s="167">
        <v>758306000</v>
      </c>
      <c r="W43" s="167">
        <v>758306000</v>
      </c>
      <c r="X43" s="111">
        <f t="shared" si="1"/>
        <v>95.63726986321065</v>
      </c>
      <c r="Y43" s="18"/>
    </row>
    <row r="44" spans="2:25" ht="14.25" customHeight="1">
      <c r="B44" s="90"/>
      <c r="C44" s="81"/>
      <c r="D44" s="260" t="s">
        <v>111</v>
      </c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156"/>
      <c r="U44" s="41">
        <f>SUM(U45)</f>
        <v>9126883000</v>
      </c>
      <c r="V44" s="41">
        <f>SUM(V45)</f>
        <v>8258161000</v>
      </c>
      <c r="W44" s="41">
        <f>SUM(W45)</f>
        <v>8258161000</v>
      </c>
      <c r="X44" s="111">
        <f t="shared" si="1"/>
        <v>90.48172305923062</v>
      </c>
      <c r="Y44" s="18"/>
    </row>
    <row r="45" spans="2:25" ht="14.25" customHeight="1">
      <c r="B45" s="90"/>
      <c r="C45" s="81"/>
      <c r="D45" s="81"/>
      <c r="E45" s="260" t="s">
        <v>111</v>
      </c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156"/>
      <c r="U45" s="167">
        <v>9126883000</v>
      </c>
      <c r="V45" s="167">
        <v>8258161000</v>
      </c>
      <c r="W45" s="167">
        <v>8258161000</v>
      </c>
      <c r="X45" s="111">
        <f t="shared" si="1"/>
        <v>90.48172305923062</v>
      </c>
      <c r="Y45" s="18"/>
    </row>
    <row r="46" spans="2:25" ht="14.25" customHeight="1">
      <c r="B46" s="90"/>
      <c r="C46" s="81"/>
      <c r="D46" s="260" t="s">
        <v>112</v>
      </c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156"/>
      <c r="U46" s="41">
        <f>SUM(U47)</f>
        <v>3565189000</v>
      </c>
      <c r="V46" s="41">
        <f>SUM(V47)</f>
        <v>3194093000</v>
      </c>
      <c r="W46" s="41">
        <f>SUM(W47)</f>
        <v>3194093000</v>
      </c>
      <c r="X46" s="111">
        <f t="shared" si="1"/>
        <v>89.59112686592492</v>
      </c>
      <c r="Y46" s="18"/>
    </row>
    <row r="47" spans="2:25" ht="14.25" customHeight="1">
      <c r="B47" s="90"/>
      <c r="C47" s="81"/>
      <c r="D47" s="81"/>
      <c r="E47" s="260" t="s">
        <v>42</v>
      </c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156"/>
      <c r="U47" s="167">
        <v>3565189000</v>
      </c>
      <c r="V47" s="167">
        <v>3194093000</v>
      </c>
      <c r="W47" s="167">
        <v>3194093000</v>
      </c>
      <c r="X47" s="111">
        <f t="shared" si="1"/>
        <v>89.59112686592492</v>
      </c>
      <c r="Y47" s="18"/>
    </row>
    <row r="48" spans="2:25" ht="14.25" customHeight="1">
      <c r="B48" s="90"/>
      <c r="C48" s="81"/>
      <c r="D48" s="260" t="s">
        <v>45</v>
      </c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156"/>
      <c r="U48" s="41">
        <f>SUM(U49)</f>
        <v>466000</v>
      </c>
      <c r="V48" s="41">
        <f>SUM(V49)</f>
        <v>465095</v>
      </c>
      <c r="W48" s="41">
        <f>SUM(W49)</f>
        <v>465095</v>
      </c>
      <c r="X48" s="111">
        <f t="shared" si="1"/>
        <v>99.80579399141631</v>
      </c>
      <c r="Y48" s="18"/>
    </row>
    <row r="49" spans="2:25" ht="14.25" customHeight="1">
      <c r="B49" s="90"/>
      <c r="C49" s="81"/>
      <c r="D49" s="81"/>
      <c r="E49" s="260" t="s">
        <v>46</v>
      </c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156"/>
      <c r="U49" s="167">
        <v>466000</v>
      </c>
      <c r="V49" s="167">
        <v>465095</v>
      </c>
      <c r="W49" s="167">
        <v>465095</v>
      </c>
      <c r="X49" s="111">
        <f t="shared" si="1"/>
        <v>99.80579399141631</v>
      </c>
      <c r="Y49" s="18"/>
    </row>
    <row r="50" spans="2:25" ht="14.25" customHeight="1">
      <c r="B50" s="90"/>
      <c r="C50" s="81"/>
      <c r="D50" s="260" t="s">
        <v>49</v>
      </c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156"/>
      <c r="U50" s="41">
        <f>SUM(U51:U52)</f>
        <v>4354731000</v>
      </c>
      <c r="V50" s="41">
        <f>SUM(V51:V52)</f>
        <v>3472835917</v>
      </c>
      <c r="W50" s="41">
        <f>SUM(W51:W52)</f>
        <v>3472835917</v>
      </c>
      <c r="X50" s="111">
        <f t="shared" si="1"/>
        <v>79.74857498660653</v>
      </c>
      <c r="Y50" s="18"/>
    </row>
    <row r="51" spans="2:25" ht="14.25" customHeight="1">
      <c r="B51" s="90"/>
      <c r="C51" s="81"/>
      <c r="D51" s="81"/>
      <c r="E51" s="260" t="s">
        <v>113</v>
      </c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156"/>
      <c r="U51" s="167">
        <v>3565189000</v>
      </c>
      <c r="V51" s="167">
        <v>3196499917</v>
      </c>
      <c r="W51" s="167">
        <v>3196499917</v>
      </c>
      <c r="X51" s="111">
        <f t="shared" si="1"/>
        <v>89.65863849013334</v>
      </c>
      <c r="Y51" s="18"/>
    </row>
    <row r="52" spans="2:25" ht="14.25" customHeight="1">
      <c r="B52" s="90"/>
      <c r="C52" s="81"/>
      <c r="D52" s="81"/>
      <c r="E52" s="260" t="s">
        <v>51</v>
      </c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156"/>
      <c r="U52" s="167">
        <v>789542000</v>
      </c>
      <c r="V52" s="167">
        <v>276336000</v>
      </c>
      <c r="W52" s="167">
        <v>276336000</v>
      </c>
      <c r="X52" s="111">
        <f t="shared" si="1"/>
        <v>34.99953137388511</v>
      </c>
      <c r="Y52" s="18"/>
    </row>
    <row r="53" spans="2:25" ht="14.25" customHeight="1">
      <c r="B53" s="90"/>
      <c r="C53" s="81"/>
      <c r="D53" s="260" t="s">
        <v>114</v>
      </c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156"/>
      <c r="U53" s="41">
        <f>SUM(U54)</f>
        <v>188701000</v>
      </c>
      <c r="V53" s="41">
        <f>SUM(V54)</f>
        <v>185256731</v>
      </c>
      <c r="W53" s="41">
        <f>SUM(W54)</f>
        <v>185256731</v>
      </c>
      <c r="X53" s="111">
        <f t="shared" si="1"/>
        <v>98.17474788156926</v>
      </c>
      <c r="Y53" s="18"/>
    </row>
    <row r="54" spans="2:25" ht="14.25" customHeight="1">
      <c r="B54" s="90"/>
      <c r="C54" s="81"/>
      <c r="D54" s="81"/>
      <c r="E54" s="260" t="s">
        <v>114</v>
      </c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156"/>
      <c r="U54" s="167">
        <v>188701000</v>
      </c>
      <c r="V54" s="167">
        <v>185256731</v>
      </c>
      <c r="W54" s="167">
        <v>185256731</v>
      </c>
      <c r="X54" s="111">
        <f t="shared" si="1"/>
        <v>98.17474788156926</v>
      </c>
      <c r="Y54" s="18"/>
    </row>
    <row r="55" spans="2:25" ht="14.25" customHeight="1">
      <c r="B55" s="90"/>
      <c r="C55" s="81"/>
      <c r="D55" s="260" t="s">
        <v>53</v>
      </c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156"/>
      <c r="U55" s="41">
        <f>SUM(U56:U58)</f>
        <v>19000</v>
      </c>
      <c r="V55" s="41">
        <f>SUM(V56:V58)</f>
        <v>11535714</v>
      </c>
      <c r="W55" s="41">
        <f>SUM(W56:W58)</f>
        <v>553247</v>
      </c>
      <c r="X55" s="111">
        <f t="shared" si="1"/>
        <v>2911.826315789474</v>
      </c>
      <c r="Y55" s="18"/>
    </row>
    <row r="56" spans="2:25" ht="14.25" customHeight="1">
      <c r="B56" s="90"/>
      <c r="C56" s="81"/>
      <c r="D56" s="81"/>
      <c r="E56" s="260" t="s">
        <v>115</v>
      </c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156"/>
      <c r="U56" s="167">
        <v>3000</v>
      </c>
      <c r="V56" s="167">
        <v>0</v>
      </c>
      <c r="W56" s="167">
        <v>0</v>
      </c>
      <c r="X56" s="111">
        <f t="shared" si="1"/>
        <v>0</v>
      </c>
      <c r="Y56" s="18"/>
    </row>
    <row r="57" spans="2:25" ht="14.25" customHeight="1">
      <c r="B57" s="90"/>
      <c r="C57" s="81"/>
      <c r="D57" s="81"/>
      <c r="E57" s="260" t="s">
        <v>108</v>
      </c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156"/>
      <c r="U57" s="167">
        <v>11000</v>
      </c>
      <c r="V57" s="167">
        <v>4706</v>
      </c>
      <c r="W57" s="167">
        <v>4706</v>
      </c>
      <c r="X57" s="111">
        <f t="shared" si="1"/>
        <v>42.78181818181818</v>
      </c>
      <c r="Y57" s="18"/>
    </row>
    <row r="58" spans="2:25" ht="14.25" customHeight="1">
      <c r="B58" s="90"/>
      <c r="C58" s="81"/>
      <c r="D58" s="81"/>
      <c r="E58" s="260" t="s">
        <v>58</v>
      </c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156"/>
      <c r="U58" s="167">
        <v>5000</v>
      </c>
      <c r="V58" s="167">
        <v>11531008</v>
      </c>
      <c r="W58" s="167">
        <v>548541</v>
      </c>
      <c r="X58" s="111">
        <f t="shared" si="1"/>
        <v>10970.82</v>
      </c>
      <c r="Y58" s="18"/>
    </row>
    <row r="59" spans="2:25" ht="14.25" customHeight="1">
      <c r="B59" s="89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69"/>
      <c r="U59" s="157"/>
      <c r="V59" s="157"/>
      <c r="W59" s="157"/>
      <c r="X59" s="158"/>
      <c r="Y59" s="18"/>
    </row>
    <row r="60" spans="2:25" ht="12" customHeight="1">
      <c r="B60" s="260" t="s">
        <v>4</v>
      </c>
      <c r="C60" s="260"/>
      <c r="D60" s="260"/>
      <c r="E60" s="114" t="s">
        <v>332</v>
      </c>
      <c r="F60" s="115" t="s">
        <v>271</v>
      </c>
      <c r="I60" s="115"/>
      <c r="J60" s="115"/>
      <c r="K60" s="115"/>
      <c r="L60" s="115"/>
      <c r="M60" s="115"/>
      <c r="N60" s="115"/>
      <c r="O60" s="115"/>
      <c r="P60" s="81"/>
      <c r="Q60" s="81"/>
      <c r="R60" s="81"/>
      <c r="S60" s="81"/>
      <c r="T60" s="90"/>
      <c r="U60" s="17"/>
      <c r="V60" s="17"/>
      <c r="W60" s="17"/>
      <c r="X60" s="17"/>
      <c r="Y60" s="17"/>
    </row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</sheetData>
  <mergeCells count="52">
    <mergeCell ref="E35:S35"/>
    <mergeCell ref="C38:S38"/>
    <mergeCell ref="D39:S39"/>
    <mergeCell ref="E40:S40"/>
    <mergeCell ref="E58:S58"/>
    <mergeCell ref="E51:S51"/>
    <mergeCell ref="D53:S53"/>
    <mergeCell ref="E54:S54"/>
    <mergeCell ref="D50:S50"/>
    <mergeCell ref="D55:S55"/>
    <mergeCell ref="E56:S56"/>
    <mergeCell ref="E57:S57"/>
    <mergeCell ref="E52:S52"/>
    <mergeCell ref="E49:S49"/>
    <mergeCell ref="E45:S45"/>
    <mergeCell ref="D46:S46"/>
    <mergeCell ref="E47:S47"/>
    <mergeCell ref="D48:S48"/>
    <mergeCell ref="E42:S42"/>
    <mergeCell ref="D41:S41"/>
    <mergeCell ref="E43:S43"/>
    <mergeCell ref="D44:S44"/>
    <mergeCell ref="E33:S33"/>
    <mergeCell ref="E34:S34"/>
    <mergeCell ref="E31:S31"/>
    <mergeCell ref="D32:S32"/>
    <mergeCell ref="E27:S27"/>
    <mergeCell ref="D28:S28"/>
    <mergeCell ref="E29:S29"/>
    <mergeCell ref="D30:S30"/>
    <mergeCell ref="E23:S23"/>
    <mergeCell ref="D24:S24"/>
    <mergeCell ref="E25:S25"/>
    <mergeCell ref="D26:S26"/>
    <mergeCell ref="D19:S19"/>
    <mergeCell ref="E20:S20"/>
    <mergeCell ref="D21:S21"/>
    <mergeCell ref="E22:S22"/>
    <mergeCell ref="E15:S15"/>
    <mergeCell ref="D16:S16"/>
    <mergeCell ref="E17:S17"/>
    <mergeCell ref="E18:S18"/>
    <mergeCell ref="B60:D60"/>
    <mergeCell ref="B3:X3"/>
    <mergeCell ref="B5:T6"/>
    <mergeCell ref="U5:X5"/>
    <mergeCell ref="C9:S9"/>
    <mergeCell ref="D10:S10"/>
    <mergeCell ref="E11:S11"/>
    <mergeCell ref="D12:S12"/>
    <mergeCell ref="E13:S13"/>
    <mergeCell ref="D14:S1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1"/>
  <sheetViews>
    <sheetView view="pageBreakPreview" zoomScale="60" workbookViewId="0" topLeftCell="A28">
      <selection activeCell="B3" sqref="B3:X3"/>
    </sheetView>
  </sheetViews>
  <sheetFormatPr defaultColWidth="9.00390625" defaultRowHeight="13.5"/>
  <cols>
    <col min="1" max="20" width="1.625" style="84" customWidth="1"/>
    <col min="21" max="24" width="16.875" style="84" customWidth="1"/>
    <col min="25" max="25" width="1.625" style="84" customWidth="1"/>
    <col min="26" max="16384" width="9.00390625" style="84" customWidth="1"/>
  </cols>
  <sheetData>
    <row r="1" spans="1:20" ht="10.5" customHeight="1">
      <c r="A1" s="139" t="s">
        <v>314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ht="10.5" customHeight="1"/>
    <row r="3" spans="2:24" s="88" customFormat="1" ht="18" customHeight="1">
      <c r="B3" s="262" t="s">
        <v>333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</row>
    <row r="4" spans="3:25" ht="12.75" customHeight="1"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90"/>
    </row>
    <row r="5" spans="2:25" ht="18" customHeight="1">
      <c r="B5" s="254" t="s">
        <v>248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4" t="s">
        <v>249</v>
      </c>
      <c r="V5" s="255"/>
      <c r="W5" s="255"/>
      <c r="X5" s="258"/>
      <c r="Y5" s="90"/>
    </row>
    <row r="6" spans="2:25" ht="18" customHeight="1"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161" t="s">
        <v>264</v>
      </c>
      <c r="V6" s="86" t="s">
        <v>150</v>
      </c>
      <c r="W6" s="86" t="s">
        <v>269</v>
      </c>
      <c r="X6" s="91" t="s">
        <v>270</v>
      </c>
      <c r="Y6" s="81"/>
    </row>
    <row r="7" spans="2:25" ht="14.25" customHeight="1">
      <c r="B7" s="90"/>
      <c r="C7" s="90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156"/>
      <c r="U7" s="129" t="s">
        <v>274</v>
      </c>
      <c r="V7" s="92" t="s">
        <v>334</v>
      </c>
      <c r="W7" s="92" t="s">
        <v>334</v>
      </c>
      <c r="X7" s="92" t="s">
        <v>335</v>
      </c>
      <c r="Y7" s="93"/>
    </row>
    <row r="8" spans="2:25" ht="14.25" customHeight="1">
      <c r="B8" s="9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156"/>
      <c r="U8" s="41"/>
      <c r="V8" s="41"/>
      <c r="W8" s="41"/>
      <c r="X8" s="107"/>
      <c r="Y8" s="18"/>
    </row>
    <row r="9" spans="2:25" s="99" customFormat="1" ht="14.25" customHeight="1">
      <c r="B9" s="94"/>
      <c r="C9" s="259" t="s">
        <v>117</v>
      </c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155"/>
      <c r="U9" s="109">
        <f>SUM(U10,U12,U14,U16,U18,U20)</f>
        <v>46066298000</v>
      </c>
      <c r="V9" s="109">
        <f>SUM(V10,V12,V14,V16,V18,V20)</f>
        <v>45504890542</v>
      </c>
      <c r="W9" s="109">
        <f>SUM(W10,W12,W14,W16,W18,W20)</f>
        <v>45504646577</v>
      </c>
      <c r="X9" s="110">
        <f aca="true" t="shared" si="0" ref="X9:X23">W9/U9*100</f>
        <v>98.78077586568818</v>
      </c>
      <c r="Y9" s="27"/>
    </row>
    <row r="10" spans="2:25" ht="14.25" customHeight="1">
      <c r="B10" s="90"/>
      <c r="C10" s="81"/>
      <c r="D10" s="260" t="s">
        <v>118</v>
      </c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156"/>
      <c r="U10" s="41">
        <f>SUM(U11)</f>
        <v>28295861000</v>
      </c>
      <c r="V10" s="41">
        <f>SUM(V11)</f>
        <v>28002395265</v>
      </c>
      <c r="W10" s="41">
        <f>SUM(W11)</f>
        <v>28002395265</v>
      </c>
      <c r="X10" s="111">
        <f t="shared" si="0"/>
        <v>98.9628669189462</v>
      </c>
      <c r="Y10" s="18"/>
    </row>
    <row r="11" spans="2:25" ht="14.25" customHeight="1">
      <c r="B11" s="90"/>
      <c r="C11" s="81"/>
      <c r="D11" s="81"/>
      <c r="E11" s="260" t="s">
        <v>118</v>
      </c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156"/>
      <c r="U11" s="167">
        <v>28295861000</v>
      </c>
      <c r="V11" s="167">
        <v>28002395265</v>
      </c>
      <c r="W11" s="167">
        <v>28002395265</v>
      </c>
      <c r="X11" s="111">
        <f t="shared" si="0"/>
        <v>98.9628669189462</v>
      </c>
      <c r="Y11" s="18"/>
    </row>
    <row r="12" spans="2:25" ht="14.25" customHeight="1">
      <c r="B12" s="90"/>
      <c r="C12" s="81"/>
      <c r="D12" s="260" t="s">
        <v>37</v>
      </c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156"/>
      <c r="U12" s="41">
        <f>SUM(U13)</f>
        <v>11639065000</v>
      </c>
      <c r="V12" s="41">
        <f>SUM(V13)</f>
        <v>11315035939</v>
      </c>
      <c r="W12" s="41">
        <f>SUM(W13)</f>
        <v>11315035939</v>
      </c>
      <c r="X12" s="111">
        <f t="shared" si="0"/>
        <v>97.21602155327768</v>
      </c>
      <c r="Y12" s="18"/>
    </row>
    <row r="13" spans="2:25" ht="14.25" customHeight="1">
      <c r="B13" s="90"/>
      <c r="C13" s="81"/>
      <c r="D13" s="81"/>
      <c r="E13" s="260" t="s">
        <v>38</v>
      </c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156"/>
      <c r="U13" s="167">
        <v>11639065000</v>
      </c>
      <c r="V13" s="167">
        <v>11315035939</v>
      </c>
      <c r="W13" s="167">
        <v>11315035939</v>
      </c>
      <c r="X13" s="111">
        <f t="shared" si="0"/>
        <v>97.21602155327768</v>
      </c>
      <c r="Y13" s="18"/>
    </row>
    <row r="14" spans="2:25" ht="14.25" customHeight="1">
      <c r="B14" s="90"/>
      <c r="C14" s="81"/>
      <c r="D14" s="260" t="s">
        <v>112</v>
      </c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156"/>
      <c r="U14" s="41">
        <f>SUM(U15)</f>
        <v>2857201000</v>
      </c>
      <c r="V14" s="41">
        <f>SUM(V15)</f>
        <v>2888148088</v>
      </c>
      <c r="W14" s="41">
        <f>SUM(W15)</f>
        <v>2888148088</v>
      </c>
      <c r="X14" s="111">
        <f t="shared" si="0"/>
        <v>101.08312603838512</v>
      </c>
      <c r="Y14" s="18"/>
    </row>
    <row r="15" spans="2:25" ht="14.25" customHeight="1">
      <c r="B15" s="90"/>
      <c r="C15" s="81"/>
      <c r="D15" s="81"/>
      <c r="E15" s="260" t="s">
        <v>42</v>
      </c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156"/>
      <c r="U15" s="167">
        <v>2857201000</v>
      </c>
      <c r="V15" s="167">
        <v>2888148088</v>
      </c>
      <c r="W15" s="167">
        <v>2888148088</v>
      </c>
      <c r="X15" s="111">
        <f t="shared" si="0"/>
        <v>101.08312603838512</v>
      </c>
      <c r="Y15" s="18"/>
    </row>
    <row r="16" spans="2:25" ht="14.25" customHeight="1">
      <c r="B16" s="90"/>
      <c r="C16" s="81"/>
      <c r="D16" s="260" t="s">
        <v>49</v>
      </c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156"/>
      <c r="U16" s="41">
        <f>SUM(U17)</f>
        <v>3242634000</v>
      </c>
      <c r="V16" s="41">
        <f>SUM(V17)</f>
        <v>3242634000</v>
      </c>
      <c r="W16" s="41">
        <f>SUM(W17)</f>
        <v>3242634000</v>
      </c>
      <c r="X16" s="168">
        <f t="shared" si="0"/>
        <v>100</v>
      </c>
      <c r="Y16" s="18"/>
    </row>
    <row r="17" spans="2:25" ht="14.25" customHeight="1">
      <c r="B17" s="90"/>
      <c r="C17" s="81"/>
      <c r="D17" s="81"/>
      <c r="E17" s="260" t="s">
        <v>50</v>
      </c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156"/>
      <c r="U17" s="167">
        <v>3242634000</v>
      </c>
      <c r="V17" s="167">
        <v>3242634000</v>
      </c>
      <c r="W17" s="167">
        <v>3242634000</v>
      </c>
      <c r="X17" s="168">
        <f t="shared" si="0"/>
        <v>100</v>
      </c>
      <c r="Y17" s="18"/>
    </row>
    <row r="18" spans="2:25" ht="14.25" customHeight="1">
      <c r="B18" s="90"/>
      <c r="C18" s="81"/>
      <c r="D18" s="260" t="s">
        <v>52</v>
      </c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156"/>
      <c r="U18" s="41">
        <f>SUM(U19)</f>
        <v>1000</v>
      </c>
      <c r="V18" s="41">
        <f>SUM(V19)</f>
        <v>16164</v>
      </c>
      <c r="W18" s="41">
        <f>SUM(W19)</f>
        <v>16164</v>
      </c>
      <c r="X18" s="111">
        <f t="shared" si="0"/>
        <v>1616.4</v>
      </c>
      <c r="Y18" s="18"/>
    </row>
    <row r="19" spans="2:25" ht="14.25" customHeight="1">
      <c r="B19" s="90"/>
      <c r="C19" s="81"/>
      <c r="D19" s="81"/>
      <c r="E19" s="260" t="s">
        <v>52</v>
      </c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156"/>
      <c r="U19" s="167">
        <v>1000</v>
      </c>
      <c r="V19" s="167">
        <v>16164</v>
      </c>
      <c r="W19" s="167">
        <v>16164</v>
      </c>
      <c r="X19" s="111">
        <f t="shared" si="0"/>
        <v>1616.4</v>
      </c>
      <c r="Y19" s="18"/>
    </row>
    <row r="20" spans="2:25" ht="14.25" customHeight="1">
      <c r="B20" s="90"/>
      <c r="C20" s="81"/>
      <c r="D20" s="260" t="s">
        <v>53</v>
      </c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156"/>
      <c r="U20" s="41">
        <f>SUM(U21:U23)</f>
        <v>31536000</v>
      </c>
      <c r="V20" s="41">
        <f>SUM(V21:V23)</f>
        <v>56661086</v>
      </c>
      <c r="W20" s="41">
        <f>SUM(W21:W23)</f>
        <v>56417121</v>
      </c>
      <c r="X20" s="111">
        <f t="shared" si="0"/>
        <v>178.89751712328768</v>
      </c>
      <c r="Y20" s="18"/>
    </row>
    <row r="21" spans="2:25" ht="14.25" customHeight="1">
      <c r="B21" s="90"/>
      <c r="C21" s="81"/>
      <c r="D21" s="81"/>
      <c r="E21" s="260" t="s">
        <v>119</v>
      </c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156"/>
      <c r="U21" s="167">
        <v>2000</v>
      </c>
      <c r="V21" s="167">
        <v>41258</v>
      </c>
      <c r="W21" s="167">
        <v>7494</v>
      </c>
      <c r="X21" s="111">
        <f t="shared" si="0"/>
        <v>374.7</v>
      </c>
      <c r="Y21" s="18"/>
    </row>
    <row r="22" spans="2:25" ht="14.25" customHeight="1">
      <c r="B22" s="90"/>
      <c r="C22" s="81"/>
      <c r="D22" s="81"/>
      <c r="E22" s="260" t="s">
        <v>108</v>
      </c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156"/>
      <c r="U22" s="167">
        <v>30000</v>
      </c>
      <c r="V22" s="167">
        <v>9476</v>
      </c>
      <c r="W22" s="167">
        <v>9476</v>
      </c>
      <c r="X22" s="111">
        <f t="shared" si="0"/>
        <v>31.58666666666667</v>
      </c>
      <c r="Y22" s="18"/>
    </row>
    <row r="23" spans="2:25" ht="14.25" customHeight="1">
      <c r="B23" s="90"/>
      <c r="C23" s="81"/>
      <c r="D23" s="81"/>
      <c r="E23" s="260" t="s">
        <v>58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156"/>
      <c r="U23" s="167">
        <v>31504000</v>
      </c>
      <c r="V23" s="167">
        <v>56610352</v>
      </c>
      <c r="W23" s="167">
        <v>56400151</v>
      </c>
      <c r="X23" s="111">
        <f t="shared" si="0"/>
        <v>179.02536503301167</v>
      </c>
      <c r="Y23" s="18"/>
    </row>
    <row r="24" spans="2:25" ht="14.25" customHeight="1">
      <c r="B24" s="9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156"/>
      <c r="U24" s="41"/>
      <c r="V24" s="41"/>
      <c r="W24" s="41"/>
      <c r="X24" s="107"/>
      <c r="Y24" s="18"/>
    </row>
    <row r="25" spans="2:25" ht="14.25" customHeight="1">
      <c r="B25" s="9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156"/>
      <c r="U25" s="41"/>
      <c r="V25" s="41"/>
      <c r="W25" s="41"/>
      <c r="X25" s="46"/>
      <c r="Y25" s="17"/>
    </row>
    <row r="26" spans="2:25" s="99" customFormat="1" ht="14.25" customHeight="1">
      <c r="B26" s="94"/>
      <c r="C26" s="259" t="s">
        <v>3</v>
      </c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155"/>
      <c r="U26" s="109">
        <f aca="true" t="shared" si="1" ref="U26:W27">SUM(U27)</f>
        <v>86250000</v>
      </c>
      <c r="V26" s="109">
        <f t="shared" si="1"/>
        <v>86250000</v>
      </c>
      <c r="W26" s="109">
        <f t="shared" si="1"/>
        <v>86250000</v>
      </c>
      <c r="X26" s="171">
        <f>W26/U26*100</f>
        <v>100</v>
      </c>
      <c r="Y26" s="27"/>
    </row>
    <row r="27" spans="2:25" ht="14.25" customHeight="1">
      <c r="B27" s="90"/>
      <c r="C27" s="81"/>
      <c r="D27" s="260" t="s">
        <v>49</v>
      </c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156"/>
      <c r="U27" s="41">
        <f t="shared" si="1"/>
        <v>86250000</v>
      </c>
      <c r="V27" s="41">
        <f t="shared" si="1"/>
        <v>86250000</v>
      </c>
      <c r="W27" s="41">
        <f t="shared" si="1"/>
        <v>86250000</v>
      </c>
      <c r="X27" s="168">
        <f>W27/U27*100</f>
        <v>100</v>
      </c>
      <c r="Y27" s="18"/>
    </row>
    <row r="28" spans="2:25" ht="14.25" customHeight="1">
      <c r="B28" s="90"/>
      <c r="C28" s="81"/>
      <c r="D28" s="81"/>
      <c r="E28" s="260" t="s">
        <v>50</v>
      </c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156"/>
      <c r="U28" s="167">
        <v>86250000</v>
      </c>
      <c r="V28" s="167">
        <v>86250000</v>
      </c>
      <c r="W28" s="167">
        <v>86250000</v>
      </c>
      <c r="X28" s="168">
        <f>W28/U28*100</f>
        <v>100</v>
      </c>
      <c r="Y28" s="18"/>
    </row>
    <row r="29" spans="2:25" ht="14.25" customHeight="1">
      <c r="B29" s="9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156"/>
      <c r="U29" s="41"/>
      <c r="V29" s="41"/>
      <c r="W29" s="41"/>
      <c r="X29" s="107"/>
      <c r="Y29" s="18"/>
    </row>
    <row r="30" spans="2:25" ht="14.25" customHeight="1">
      <c r="B30" s="9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156"/>
      <c r="U30" s="41"/>
      <c r="V30" s="41"/>
      <c r="W30" s="41"/>
      <c r="X30" s="107"/>
      <c r="Y30" s="18"/>
    </row>
    <row r="31" spans="2:25" s="99" customFormat="1" ht="14.25" customHeight="1">
      <c r="B31" s="94"/>
      <c r="C31" s="259" t="s">
        <v>120</v>
      </c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155"/>
      <c r="U31" s="109">
        <f>SUM(U32,U34,U36,U38)</f>
        <v>409240000</v>
      </c>
      <c r="V31" s="109">
        <f>SUM(V32,V34,V36,V38)</f>
        <v>401061779</v>
      </c>
      <c r="W31" s="109">
        <f>SUM(W32,W34,W36,W38)</f>
        <v>401061779</v>
      </c>
      <c r="X31" s="110">
        <f aca="true" t="shared" si="2" ref="X31:X39">W31/U31*100</f>
        <v>98.00160761411398</v>
      </c>
      <c r="Y31" s="27"/>
    </row>
    <row r="32" spans="2:25" ht="14.25" customHeight="1">
      <c r="B32" s="90"/>
      <c r="C32" s="81"/>
      <c r="D32" s="260" t="s">
        <v>34</v>
      </c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156"/>
      <c r="U32" s="41">
        <f>SUM(U33)</f>
        <v>212079000</v>
      </c>
      <c r="V32" s="41">
        <f>SUM(V33)</f>
        <v>216646470</v>
      </c>
      <c r="W32" s="41">
        <f>SUM(W33)</f>
        <v>216646470</v>
      </c>
      <c r="X32" s="111">
        <f t="shared" si="2"/>
        <v>102.15366443636569</v>
      </c>
      <c r="Y32" s="18"/>
    </row>
    <row r="33" spans="2:25" ht="14.25" customHeight="1">
      <c r="B33" s="90"/>
      <c r="C33" s="81"/>
      <c r="D33" s="81"/>
      <c r="E33" s="260" t="s">
        <v>35</v>
      </c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156"/>
      <c r="U33" s="167">
        <v>212079000</v>
      </c>
      <c r="V33" s="167">
        <v>216646470</v>
      </c>
      <c r="W33" s="167">
        <v>216646470</v>
      </c>
      <c r="X33" s="111">
        <f t="shared" si="2"/>
        <v>102.15366443636569</v>
      </c>
      <c r="Y33" s="18"/>
    </row>
    <row r="34" spans="2:25" ht="14.25" customHeight="1">
      <c r="B34" s="90"/>
      <c r="C34" s="81"/>
      <c r="D34" s="260" t="s">
        <v>49</v>
      </c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156"/>
      <c r="U34" s="41">
        <f>SUM(U35)</f>
        <v>197159000</v>
      </c>
      <c r="V34" s="41">
        <f>SUM(V35)</f>
        <v>184415168</v>
      </c>
      <c r="W34" s="41">
        <f>SUM(W35)</f>
        <v>184415168</v>
      </c>
      <c r="X34" s="111">
        <f t="shared" si="2"/>
        <v>93.53626666801921</v>
      </c>
      <c r="Y34" s="18"/>
    </row>
    <row r="35" spans="2:25" ht="14.25" customHeight="1">
      <c r="B35" s="90"/>
      <c r="C35" s="81"/>
      <c r="D35" s="81"/>
      <c r="E35" s="260" t="s">
        <v>50</v>
      </c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156"/>
      <c r="U35" s="167">
        <v>197159000</v>
      </c>
      <c r="V35" s="167">
        <v>184415168</v>
      </c>
      <c r="W35" s="167">
        <v>184415168</v>
      </c>
      <c r="X35" s="111">
        <f t="shared" si="2"/>
        <v>93.53626666801921</v>
      </c>
      <c r="Y35" s="18"/>
    </row>
    <row r="36" spans="2:25" ht="14.25" customHeight="1">
      <c r="B36" s="90"/>
      <c r="C36" s="81"/>
      <c r="D36" s="260" t="s">
        <v>114</v>
      </c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156"/>
      <c r="U36" s="41">
        <f>SUM(U37)</f>
        <v>1000</v>
      </c>
      <c r="V36" s="41">
        <f>SUM(V37)</f>
        <v>0</v>
      </c>
      <c r="W36" s="41">
        <f>SUM(W37)</f>
        <v>0</v>
      </c>
      <c r="X36" s="111">
        <f t="shared" si="2"/>
        <v>0</v>
      </c>
      <c r="Y36" s="18"/>
    </row>
    <row r="37" spans="2:25" ht="14.25" customHeight="1">
      <c r="B37" s="90"/>
      <c r="C37" s="81"/>
      <c r="D37" s="81"/>
      <c r="E37" s="260" t="s">
        <v>121</v>
      </c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156"/>
      <c r="U37" s="167">
        <v>1000</v>
      </c>
      <c r="V37" s="167">
        <v>0</v>
      </c>
      <c r="W37" s="167">
        <v>0</v>
      </c>
      <c r="X37" s="111">
        <f t="shared" si="2"/>
        <v>0</v>
      </c>
      <c r="Y37" s="18"/>
    </row>
    <row r="38" spans="2:25" ht="14.25" customHeight="1">
      <c r="B38" s="90"/>
      <c r="C38" s="81"/>
      <c r="D38" s="260" t="s">
        <v>53</v>
      </c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156"/>
      <c r="U38" s="41">
        <f>SUM(U39)</f>
        <v>1000</v>
      </c>
      <c r="V38" s="41">
        <f>SUM(V39)</f>
        <v>141</v>
      </c>
      <c r="W38" s="41">
        <f>SUM(W39)</f>
        <v>141</v>
      </c>
      <c r="X38" s="111">
        <f t="shared" si="2"/>
        <v>14.099999999999998</v>
      </c>
      <c r="Y38" s="18"/>
    </row>
    <row r="39" spans="2:25" ht="14.25" customHeight="1">
      <c r="B39" s="90"/>
      <c r="C39" s="81"/>
      <c r="D39" s="81"/>
      <c r="E39" s="260" t="s">
        <v>108</v>
      </c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156"/>
      <c r="U39" s="167">
        <v>1000</v>
      </c>
      <c r="V39" s="167">
        <v>141</v>
      </c>
      <c r="W39" s="167">
        <v>141</v>
      </c>
      <c r="X39" s="111">
        <f t="shared" si="2"/>
        <v>14.099999999999998</v>
      </c>
      <c r="Y39" s="18"/>
    </row>
    <row r="40" spans="2:25" ht="14.25" customHeight="1">
      <c r="B40" s="9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156"/>
      <c r="U40" s="41"/>
      <c r="V40" s="41"/>
      <c r="W40" s="41"/>
      <c r="X40" s="107"/>
      <c r="Y40" s="18"/>
    </row>
    <row r="41" spans="2:25" ht="14.25" customHeight="1">
      <c r="B41" s="9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156"/>
      <c r="U41" s="41"/>
      <c r="V41" s="41"/>
      <c r="W41" s="41"/>
      <c r="X41" s="46"/>
      <c r="Y41" s="17"/>
    </row>
    <row r="42" spans="2:25" s="99" customFormat="1" ht="14.25" customHeight="1">
      <c r="B42" s="94"/>
      <c r="C42" s="259" t="s">
        <v>122</v>
      </c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155"/>
      <c r="U42" s="109">
        <f>SUM(U43,U45,U47)</f>
        <v>423562000</v>
      </c>
      <c r="V42" s="109">
        <f>SUM(V43,V45,V47)</f>
        <v>388070744</v>
      </c>
      <c r="W42" s="109">
        <f>SUM(W43,W45,W47)</f>
        <v>388070744</v>
      </c>
      <c r="X42" s="110">
        <f aca="true" t="shared" si="3" ref="X42:X49">W42/U42*100</f>
        <v>91.62076484670484</v>
      </c>
      <c r="Y42" s="27"/>
    </row>
    <row r="43" spans="2:25" ht="14.25" customHeight="1">
      <c r="B43" s="90"/>
      <c r="C43" s="81"/>
      <c r="D43" s="260" t="s">
        <v>123</v>
      </c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156"/>
      <c r="U43" s="41">
        <f>SUM(U44)</f>
        <v>423559000</v>
      </c>
      <c r="V43" s="41">
        <f>SUM(V44)</f>
        <v>387737762</v>
      </c>
      <c r="W43" s="41">
        <f>SUM(W44)</f>
        <v>387737762</v>
      </c>
      <c r="X43" s="111">
        <f t="shared" si="3"/>
        <v>91.54279852393645</v>
      </c>
      <c r="Y43" s="18"/>
    </row>
    <row r="44" spans="2:25" ht="14.25" customHeight="1">
      <c r="B44" s="90"/>
      <c r="C44" s="81"/>
      <c r="D44" s="81"/>
      <c r="E44" s="260" t="s">
        <v>124</v>
      </c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156"/>
      <c r="U44" s="167">
        <v>423559000</v>
      </c>
      <c r="V44" s="167">
        <v>387737762</v>
      </c>
      <c r="W44" s="167">
        <v>387737762</v>
      </c>
      <c r="X44" s="111">
        <f t="shared" si="3"/>
        <v>91.54279852393645</v>
      </c>
      <c r="Y44" s="18"/>
    </row>
    <row r="45" spans="2:25" ht="14.25" customHeight="1">
      <c r="B45" s="90"/>
      <c r="C45" s="81"/>
      <c r="D45" s="260" t="s">
        <v>52</v>
      </c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156"/>
      <c r="U45" s="41">
        <f>SUM(U46)</f>
        <v>1000</v>
      </c>
      <c r="V45" s="41">
        <f>SUM(V46)</f>
        <v>298432</v>
      </c>
      <c r="W45" s="41">
        <f>SUM(W46)</f>
        <v>298432</v>
      </c>
      <c r="X45" s="111">
        <f t="shared" si="3"/>
        <v>29843.2</v>
      </c>
      <c r="Y45" s="18"/>
    </row>
    <row r="46" spans="2:25" ht="14.25" customHeight="1">
      <c r="B46" s="90"/>
      <c r="C46" s="81"/>
      <c r="D46" s="81"/>
      <c r="E46" s="260" t="s">
        <v>52</v>
      </c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156"/>
      <c r="U46" s="167">
        <v>1000</v>
      </c>
      <c r="V46" s="167">
        <v>298432</v>
      </c>
      <c r="W46" s="167">
        <v>298432</v>
      </c>
      <c r="X46" s="111">
        <f t="shared" si="3"/>
        <v>29843.2</v>
      </c>
      <c r="Y46" s="18"/>
    </row>
    <row r="47" spans="2:25" ht="14.25" customHeight="1">
      <c r="B47" s="90"/>
      <c r="C47" s="81"/>
      <c r="D47" s="260" t="s">
        <v>53</v>
      </c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156"/>
      <c r="U47" s="41">
        <f>SUM(U48:U49)</f>
        <v>2000</v>
      </c>
      <c r="V47" s="41">
        <f>SUM(V48:V49)</f>
        <v>34550</v>
      </c>
      <c r="W47" s="41">
        <f>SUM(W48:W49)</f>
        <v>34550</v>
      </c>
      <c r="X47" s="111">
        <f t="shared" si="3"/>
        <v>1727.4999999999998</v>
      </c>
      <c r="Y47" s="18"/>
    </row>
    <row r="48" spans="2:25" ht="14.25" customHeight="1">
      <c r="B48" s="90"/>
      <c r="C48" s="81"/>
      <c r="D48" s="81"/>
      <c r="E48" s="260" t="s">
        <v>108</v>
      </c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156"/>
      <c r="U48" s="167">
        <v>1000</v>
      </c>
      <c r="V48" s="167">
        <v>0</v>
      </c>
      <c r="W48" s="167">
        <v>0</v>
      </c>
      <c r="X48" s="111">
        <f t="shared" si="3"/>
        <v>0</v>
      </c>
      <c r="Y48" s="18"/>
    </row>
    <row r="49" spans="2:25" ht="14.25" customHeight="1">
      <c r="B49" s="90"/>
      <c r="C49" s="81"/>
      <c r="D49" s="81"/>
      <c r="E49" s="260" t="s">
        <v>58</v>
      </c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156"/>
      <c r="U49" s="167">
        <v>1000</v>
      </c>
      <c r="V49" s="167">
        <v>34550</v>
      </c>
      <c r="W49" s="167">
        <v>34550</v>
      </c>
      <c r="X49" s="168">
        <f t="shared" si="3"/>
        <v>3454.9999999999995</v>
      </c>
      <c r="Y49" s="18"/>
    </row>
    <row r="50" spans="2:25" ht="14.25" customHeight="1">
      <c r="B50" s="90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69"/>
      <c r="U50" s="28"/>
      <c r="V50" s="28"/>
      <c r="W50" s="31"/>
      <c r="X50" s="31"/>
      <c r="Y50" s="18"/>
    </row>
    <row r="51" spans="3:25" ht="10.5" customHeight="1"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90"/>
      <c r="U51" s="17"/>
      <c r="V51" s="17"/>
      <c r="W51" s="18"/>
      <c r="X51" s="18"/>
      <c r="Y51" s="18"/>
    </row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</sheetData>
  <mergeCells count="38">
    <mergeCell ref="E48:S48"/>
    <mergeCell ref="E49:S49"/>
    <mergeCell ref="D43:S43"/>
    <mergeCell ref="E44:S44"/>
    <mergeCell ref="D45:S45"/>
    <mergeCell ref="E46:S46"/>
    <mergeCell ref="D38:S38"/>
    <mergeCell ref="E39:S39"/>
    <mergeCell ref="C42:S42"/>
    <mergeCell ref="D47:S47"/>
    <mergeCell ref="D34:S34"/>
    <mergeCell ref="E35:S35"/>
    <mergeCell ref="D36:S36"/>
    <mergeCell ref="E37:S37"/>
    <mergeCell ref="E28:S28"/>
    <mergeCell ref="C31:S31"/>
    <mergeCell ref="D32:S32"/>
    <mergeCell ref="E33:S33"/>
    <mergeCell ref="E22:S22"/>
    <mergeCell ref="E23:S23"/>
    <mergeCell ref="C26:S26"/>
    <mergeCell ref="D27:S27"/>
    <mergeCell ref="D18:S18"/>
    <mergeCell ref="E19:S19"/>
    <mergeCell ref="D20:S20"/>
    <mergeCell ref="E21:S21"/>
    <mergeCell ref="D14:S14"/>
    <mergeCell ref="E15:S15"/>
    <mergeCell ref="D16:S16"/>
    <mergeCell ref="E17:S17"/>
    <mergeCell ref="D10:S10"/>
    <mergeCell ref="E11:S11"/>
    <mergeCell ref="D12:S12"/>
    <mergeCell ref="E13:S13"/>
    <mergeCell ref="B3:X3"/>
    <mergeCell ref="B5:T6"/>
    <mergeCell ref="U5:X5"/>
    <mergeCell ref="C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A71"/>
  <sheetViews>
    <sheetView tabSelected="1" view="pageBreakPreview" zoomScale="60" workbookViewId="0" topLeftCell="A31">
      <selection activeCell="B3" sqref="B3:Y3"/>
    </sheetView>
  </sheetViews>
  <sheetFormatPr defaultColWidth="9.00390625" defaultRowHeight="13.5"/>
  <cols>
    <col min="1" max="1" width="1.25" style="84" customWidth="1"/>
    <col min="2" max="20" width="1.625" style="84" customWidth="1"/>
    <col min="21" max="25" width="13.625" style="84" customWidth="1"/>
    <col min="26" max="26" width="1.625" style="84" customWidth="1"/>
    <col min="27" max="16384" width="9.00390625" style="84" customWidth="1"/>
  </cols>
  <sheetData>
    <row r="1" spans="25:26" ht="10.5" customHeight="1">
      <c r="Y1" s="85"/>
      <c r="Z1" s="138" t="s">
        <v>315</v>
      </c>
    </row>
    <row r="2" ht="10.5" customHeight="1"/>
    <row r="3" spans="2:27" s="88" customFormat="1" ht="18" customHeight="1">
      <c r="B3" s="264" t="s">
        <v>277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87"/>
      <c r="AA3" s="87"/>
    </row>
    <row r="4" spans="2:26" ht="12.75" customHeight="1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90"/>
    </row>
    <row r="5" spans="2:26" ht="18" customHeight="1">
      <c r="B5" s="254" t="s">
        <v>248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4" t="s">
        <v>250</v>
      </c>
      <c r="V5" s="255"/>
      <c r="W5" s="255"/>
      <c r="X5" s="255"/>
      <c r="Y5" s="258"/>
      <c r="Z5" s="90"/>
    </row>
    <row r="6" spans="2:26" ht="18" customHeight="1"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161" t="s">
        <v>264</v>
      </c>
      <c r="V6" s="86" t="s">
        <v>265</v>
      </c>
      <c r="W6" s="86" t="s">
        <v>266</v>
      </c>
      <c r="X6" s="86" t="s">
        <v>267</v>
      </c>
      <c r="Y6" s="91" t="s">
        <v>268</v>
      </c>
      <c r="Z6" s="81"/>
    </row>
    <row r="7" spans="2:26" ht="11.25" customHeight="1">
      <c r="B7" s="9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156"/>
      <c r="U7" s="129" t="s">
        <v>274</v>
      </c>
      <c r="V7" s="92" t="s">
        <v>336</v>
      </c>
      <c r="W7" s="92" t="s">
        <v>336</v>
      </c>
      <c r="X7" s="92" t="s">
        <v>336</v>
      </c>
      <c r="Y7" s="92" t="s">
        <v>337</v>
      </c>
      <c r="Z7" s="93"/>
    </row>
    <row r="8" spans="2:26" ht="11.25" customHeight="1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156"/>
      <c r="U8" s="90"/>
      <c r="V8" s="90"/>
      <c r="W8" s="90"/>
      <c r="X8" s="90"/>
      <c r="Y8" s="90"/>
      <c r="Z8" s="90"/>
    </row>
    <row r="9" spans="2:26" s="99" customFormat="1" ht="11.25" customHeight="1">
      <c r="B9" s="94"/>
      <c r="C9" s="259" t="s">
        <v>102</v>
      </c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155"/>
      <c r="U9" s="95">
        <f>SUM(U10,U12,U19,U21,U23,U25,U27,U30)</f>
        <v>58433889000</v>
      </c>
      <c r="V9" s="95">
        <f>SUM(V10,V12,V19,V21,V23,V25,V27,V30)</f>
        <v>57187326409</v>
      </c>
      <c r="W9" s="95">
        <f>SUM(W10,W12,W19,W21,W23,W25,W27,W30)</f>
        <v>0</v>
      </c>
      <c r="X9" s="96">
        <f aca="true" t="shared" si="0" ref="X9:X31">U9-V9-W9</f>
        <v>1246562591</v>
      </c>
      <c r="Y9" s="97">
        <f aca="true" t="shared" si="1" ref="Y9:Y31">V9/U9*100</f>
        <v>97.86671294289518</v>
      </c>
      <c r="Z9" s="98"/>
    </row>
    <row r="10" spans="2:26" ht="11.25" customHeight="1">
      <c r="B10" s="90"/>
      <c r="C10" s="81"/>
      <c r="D10" s="260" t="s">
        <v>61</v>
      </c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156"/>
      <c r="U10" s="100">
        <f>SUM(U11)</f>
        <v>990027000</v>
      </c>
      <c r="V10" s="100">
        <f>SUM(V11)</f>
        <v>965680980</v>
      </c>
      <c r="W10" s="100">
        <f>SUM(W11)</f>
        <v>0</v>
      </c>
      <c r="X10" s="100">
        <f t="shared" si="0"/>
        <v>24346020</v>
      </c>
      <c r="Y10" s="101">
        <f t="shared" si="1"/>
        <v>97.54087312770258</v>
      </c>
      <c r="Z10" s="102"/>
    </row>
    <row r="11" spans="2:26" ht="11.25" customHeight="1">
      <c r="B11" s="90"/>
      <c r="C11" s="81"/>
      <c r="D11" s="81"/>
      <c r="E11" s="260" t="s">
        <v>62</v>
      </c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156"/>
      <c r="U11" s="167">
        <v>990027000</v>
      </c>
      <c r="V11" s="167">
        <v>965680980</v>
      </c>
      <c r="W11" s="167">
        <v>0</v>
      </c>
      <c r="X11" s="100">
        <f t="shared" si="0"/>
        <v>24346020</v>
      </c>
      <c r="Y11" s="101">
        <f t="shared" si="1"/>
        <v>97.54087312770258</v>
      </c>
      <c r="Z11" s="102"/>
    </row>
    <row r="12" spans="2:26" ht="11.25" customHeight="1">
      <c r="B12" s="90"/>
      <c r="C12" s="81"/>
      <c r="D12" s="260" t="s">
        <v>125</v>
      </c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156"/>
      <c r="U12" s="100">
        <f>SUM(U13:U18)</f>
        <v>38448347000</v>
      </c>
      <c r="V12" s="100">
        <f>SUM(V13:V18)</f>
        <v>37926291068</v>
      </c>
      <c r="W12" s="100">
        <f>SUM(W13:W18)</f>
        <v>0</v>
      </c>
      <c r="X12" s="100">
        <f t="shared" si="0"/>
        <v>522055932</v>
      </c>
      <c r="Y12" s="101">
        <f t="shared" si="1"/>
        <v>98.64218887745682</v>
      </c>
      <c r="Z12" s="102"/>
    </row>
    <row r="13" spans="2:26" ht="11.25" customHeight="1">
      <c r="B13" s="90"/>
      <c r="C13" s="81"/>
      <c r="D13" s="81"/>
      <c r="E13" s="260" t="s">
        <v>126</v>
      </c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156"/>
      <c r="U13" s="167">
        <v>34804045000</v>
      </c>
      <c r="V13" s="167">
        <v>34364053825</v>
      </c>
      <c r="W13" s="167">
        <v>0</v>
      </c>
      <c r="X13" s="100">
        <f t="shared" si="0"/>
        <v>439991175</v>
      </c>
      <c r="Y13" s="101">
        <f t="shared" si="1"/>
        <v>98.73580448766803</v>
      </c>
      <c r="Z13" s="90"/>
    </row>
    <row r="14" spans="2:26" ht="11.25" customHeight="1">
      <c r="B14" s="90"/>
      <c r="C14" s="81"/>
      <c r="D14" s="81"/>
      <c r="E14" s="260" t="s">
        <v>127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156"/>
      <c r="U14" s="167">
        <v>2959532000</v>
      </c>
      <c r="V14" s="167">
        <v>2916657848</v>
      </c>
      <c r="W14" s="167">
        <v>0</v>
      </c>
      <c r="X14" s="100">
        <f t="shared" si="0"/>
        <v>42874152</v>
      </c>
      <c r="Y14" s="101">
        <f t="shared" si="1"/>
        <v>98.55131987084445</v>
      </c>
      <c r="Z14" s="90"/>
    </row>
    <row r="15" spans="2:26" ht="11.25" customHeight="1">
      <c r="B15" s="90"/>
      <c r="C15" s="81"/>
      <c r="D15" s="81"/>
      <c r="E15" s="260" t="s">
        <v>128</v>
      </c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156"/>
      <c r="U15" s="167">
        <v>700000</v>
      </c>
      <c r="V15" s="167">
        <v>123069</v>
      </c>
      <c r="W15" s="167">
        <v>0</v>
      </c>
      <c r="X15" s="100">
        <f t="shared" si="0"/>
        <v>576931</v>
      </c>
      <c r="Y15" s="101">
        <f t="shared" si="1"/>
        <v>17.581285714285713</v>
      </c>
      <c r="Z15" s="90"/>
    </row>
    <row r="16" spans="2:26" ht="11.25" customHeight="1">
      <c r="B16" s="90"/>
      <c r="C16" s="81"/>
      <c r="D16" s="81"/>
      <c r="E16" s="260" t="s">
        <v>129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156"/>
      <c r="U16" s="167">
        <v>437500000</v>
      </c>
      <c r="V16" s="167">
        <v>399350000</v>
      </c>
      <c r="W16" s="167">
        <v>0</v>
      </c>
      <c r="X16" s="100">
        <f t="shared" si="0"/>
        <v>38150000</v>
      </c>
      <c r="Y16" s="101">
        <f t="shared" si="1"/>
        <v>91.28</v>
      </c>
      <c r="Z16" s="90"/>
    </row>
    <row r="17" spans="2:26" ht="11.25" customHeight="1">
      <c r="B17" s="90"/>
      <c r="C17" s="81"/>
      <c r="D17" s="81"/>
      <c r="E17" s="260" t="s">
        <v>130</v>
      </c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156"/>
      <c r="U17" s="167">
        <v>211120000</v>
      </c>
      <c r="V17" s="167">
        <v>211120000</v>
      </c>
      <c r="W17" s="167">
        <v>0</v>
      </c>
      <c r="X17" s="100">
        <f t="shared" si="0"/>
        <v>0</v>
      </c>
      <c r="Y17" s="170">
        <f t="shared" si="1"/>
        <v>100</v>
      </c>
      <c r="Z17" s="90"/>
    </row>
    <row r="18" spans="2:26" ht="11.25" customHeight="1">
      <c r="B18" s="90"/>
      <c r="C18" s="81"/>
      <c r="D18" s="81"/>
      <c r="E18" s="260" t="s">
        <v>131</v>
      </c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156"/>
      <c r="U18" s="167">
        <v>35450000</v>
      </c>
      <c r="V18" s="167">
        <v>34986326</v>
      </c>
      <c r="W18" s="167">
        <v>0</v>
      </c>
      <c r="X18" s="100">
        <f t="shared" si="0"/>
        <v>463674</v>
      </c>
      <c r="Y18" s="101">
        <f t="shared" si="1"/>
        <v>98.69203385049366</v>
      </c>
      <c r="Z18" s="90"/>
    </row>
    <row r="19" spans="2:26" ht="11.25" customHeight="1">
      <c r="B19" s="90"/>
      <c r="C19" s="81"/>
      <c r="D19" s="260" t="s">
        <v>132</v>
      </c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156"/>
      <c r="U19" s="100">
        <f>SUM(U20)</f>
        <v>13230150000</v>
      </c>
      <c r="V19" s="100">
        <f>SUM(V20)</f>
        <v>13230149318</v>
      </c>
      <c r="W19" s="100">
        <f>SUM(W20)</f>
        <v>0</v>
      </c>
      <c r="X19" s="100">
        <f t="shared" si="0"/>
        <v>682</v>
      </c>
      <c r="Y19" s="101">
        <f t="shared" si="1"/>
        <v>99.99999484510758</v>
      </c>
      <c r="Z19" s="90"/>
    </row>
    <row r="20" spans="2:26" ht="11.25" customHeight="1">
      <c r="B20" s="90"/>
      <c r="C20" s="81"/>
      <c r="D20" s="81"/>
      <c r="E20" s="260" t="s">
        <v>132</v>
      </c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156"/>
      <c r="U20" s="167">
        <v>13230150000</v>
      </c>
      <c r="V20" s="167">
        <v>13230149318</v>
      </c>
      <c r="W20" s="167">
        <v>0</v>
      </c>
      <c r="X20" s="100">
        <f t="shared" si="0"/>
        <v>682</v>
      </c>
      <c r="Y20" s="101">
        <f t="shared" si="1"/>
        <v>99.99999484510758</v>
      </c>
      <c r="Z20" s="90"/>
    </row>
    <row r="21" spans="2:26" ht="11.25" customHeight="1">
      <c r="B21" s="90"/>
      <c r="C21" s="81"/>
      <c r="D21" s="260" t="s">
        <v>133</v>
      </c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156"/>
      <c r="U21" s="100">
        <f>SUM(U22)</f>
        <v>3727482000</v>
      </c>
      <c r="V21" s="100">
        <f>SUM(V22)</f>
        <v>3712719471</v>
      </c>
      <c r="W21" s="100">
        <f>SUM(W22)</f>
        <v>0</v>
      </c>
      <c r="X21" s="100">
        <f t="shared" si="0"/>
        <v>14762529</v>
      </c>
      <c r="Y21" s="101">
        <f t="shared" si="1"/>
        <v>99.60395438529281</v>
      </c>
      <c r="Z21" s="90"/>
    </row>
    <row r="22" spans="2:26" ht="11.25" customHeight="1">
      <c r="B22" s="90"/>
      <c r="C22" s="81"/>
      <c r="D22" s="81"/>
      <c r="E22" s="260" t="s">
        <v>134</v>
      </c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156"/>
      <c r="U22" s="167">
        <v>3727482000</v>
      </c>
      <c r="V22" s="167">
        <v>3712719471</v>
      </c>
      <c r="W22" s="167">
        <v>0</v>
      </c>
      <c r="X22" s="100">
        <f t="shared" si="0"/>
        <v>14762529</v>
      </c>
      <c r="Y22" s="101">
        <f t="shared" si="1"/>
        <v>99.60395438529281</v>
      </c>
      <c r="Z22" s="90"/>
    </row>
    <row r="23" spans="2:26" ht="11.25" customHeight="1">
      <c r="B23" s="90"/>
      <c r="C23" s="81"/>
      <c r="D23" s="260" t="s">
        <v>135</v>
      </c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156"/>
      <c r="U23" s="100">
        <f>SUM(U24)</f>
        <v>1367163000</v>
      </c>
      <c r="V23" s="100">
        <f>SUM(V24)</f>
        <v>1278255585</v>
      </c>
      <c r="W23" s="100">
        <f>SUM(W24)</f>
        <v>0</v>
      </c>
      <c r="X23" s="100">
        <f t="shared" si="0"/>
        <v>88907415</v>
      </c>
      <c r="Y23" s="101">
        <f t="shared" si="1"/>
        <v>93.49694111089899</v>
      </c>
      <c r="Z23" s="90"/>
    </row>
    <row r="24" spans="2:26" ht="11.25" customHeight="1">
      <c r="B24" s="90"/>
      <c r="C24" s="81"/>
      <c r="D24" s="81"/>
      <c r="E24" s="260" t="s">
        <v>136</v>
      </c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156"/>
      <c r="U24" s="167">
        <v>1367163000</v>
      </c>
      <c r="V24" s="167">
        <v>1278255585</v>
      </c>
      <c r="W24" s="167">
        <v>0</v>
      </c>
      <c r="X24" s="100">
        <f t="shared" si="0"/>
        <v>88907415</v>
      </c>
      <c r="Y24" s="101">
        <f t="shared" si="1"/>
        <v>93.49694111089899</v>
      </c>
      <c r="Z24" s="102"/>
    </row>
    <row r="25" spans="2:26" ht="11.25" customHeight="1">
      <c r="B25" s="90"/>
      <c r="C25" s="81"/>
      <c r="D25" s="260" t="s">
        <v>137</v>
      </c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156"/>
      <c r="U25" s="100">
        <f>SUM(U26)</f>
        <v>11309000</v>
      </c>
      <c r="V25" s="100">
        <f>SUM(V26)</f>
        <v>10526980</v>
      </c>
      <c r="W25" s="100">
        <f>SUM(W26)</f>
        <v>0</v>
      </c>
      <c r="X25" s="100">
        <f t="shared" si="0"/>
        <v>782020</v>
      </c>
      <c r="Y25" s="101">
        <f t="shared" si="1"/>
        <v>93.08497656733576</v>
      </c>
      <c r="Z25" s="102"/>
    </row>
    <row r="26" spans="2:26" ht="11.25" customHeight="1">
      <c r="B26" s="90"/>
      <c r="C26" s="81"/>
      <c r="D26" s="81"/>
      <c r="E26" s="260" t="s">
        <v>137</v>
      </c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156"/>
      <c r="U26" s="167">
        <v>11309000</v>
      </c>
      <c r="V26" s="167">
        <v>10526980</v>
      </c>
      <c r="W26" s="167">
        <v>0</v>
      </c>
      <c r="X26" s="100">
        <f t="shared" si="0"/>
        <v>782020</v>
      </c>
      <c r="Y26" s="101">
        <f t="shared" si="1"/>
        <v>93.08497656733576</v>
      </c>
      <c r="Z26" s="102"/>
    </row>
    <row r="27" spans="2:26" ht="11.25" customHeight="1">
      <c r="B27" s="90"/>
      <c r="C27" s="81"/>
      <c r="D27" s="260" t="s">
        <v>97</v>
      </c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156"/>
      <c r="U27" s="100">
        <f>SUM(U28:U29)</f>
        <v>65240000</v>
      </c>
      <c r="V27" s="100">
        <f>SUM(V28:V29)</f>
        <v>63703007</v>
      </c>
      <c r="W27" s="100">
        <f>SUM(W28:W29)</f>
        <v>0</v>
      </c>
      <c r="X27" s="100">
        <f t="shared" si="0"/>
        <v>1536993</v>
      </c>
      <c r="Y27" s="101">
        <f t="shared" si="1"/>
        <v>97.64409411404047</v>
      </c>
      <c r="Z27" s="102"/>
    </row>
    <row r="28" spans="2:26" ht="11.25" customHeight="1">
      <c r="B28" s="90"/>
      <c r="C28" s="81"/>
      <c r="D28" s="81"/>
      <c r="E28" s="260" t="s">
        <v>138</v>
      </c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156"/>
      <c r="U28" s="167">
        <v>65239000</v>
      </c>
      <c r="V28" s="167">
        <v>63703007</v>
      </c>
      <c r="W28" s="167">
        <v>0</v>
      </c>
      <c r="X28" s="100">
        <f t="shared" si="0"/>
        <v>1535993</v>
      </c>
      <c r="Y28" s="101">
        <f t="shared" si="1"/>
        <v>97.64559082757246</v>
      </c>
      <c r="Z28" s="102"/>
    </row>
    <row r="29" spans="2:26" ht="11.25" customHeight="1">
      <c r="B29" s="90"/>
      <c r="C29" s="81"/>
      <c r="D29" s="81"/>
      <c r="E29" s="260" t="s">
        <v>96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156"/>
      <c r="U29" s="167">
        <v>1000</v>
      </c>
      <c r="V29" s="167">
        <v>0</v>
      </c>
      <c r="W29" s="167">
        <v>0</v>
      </c>
      <c r="X29" s="100">
        <f t="shared" si="0"/>
        <v>1000</v>
      </c>
      <c r="Y29" s="101">
        <f t="shared" si="1"/>
        <v>0</v>
      </c>
      <c r="Z29" s="102"/>
    </row>
    <row r="30" spans="2:26" ht="11.25" customHeight="1">
      <c r="B30" s="90"/>
      <c r="C30" s="81"/>
      <c r="D30" s="260" t="s">
        <v>101</v>
      </c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156"/>
      <c r="U30" s="100">
        <f>SUM(U31)</f>
        <v>594171000</v>
      </c>
      <c r="V30" s="100">
        <f>SUM(V31)</f>
        <v>0</v>
      </c>
      <c r="W30" s="100">
        <f>SUM(W31)</f>
        <v>0</v>
      </c>
      <c r="X30" s="100">
        <f t="shared" si="0"/>
        <v>594171000</v>
      </c>
      <c r="Y30" s="101">
        <f t="shared" si="1"/>
        <v>0</v>
      </c>
      <c r="Z30" s="102"/>
    </row>
    <row r="31" spans="2:26" ht="11.25" customHeight="1">
      <c r="B31" s="90"/>
      <c r="C31" s="81"/>
      <c r="D31" s="81"/>
      <c r="E31" s="260" t="s">
        <v>101</v>
      </c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156"/>
      <c r="U31" s="167">
        <v>594171000</v>
      </c>
      <c r="V31" s="167">
        <v>0</v>
      </c>
      <c r="W31" s="167">
        <v>0</v>
      </c>
      <c r="X31" s="100">
        <f t="shared" si="0"/>
        <v>594171000</v>
      </c>
      <c r="Y31" s="101">
        <f t="shared" si="1"/>
        <v>0</v>
      </c>
      <c r="Z31" s="102"/>
    </row>
    <row r="32" spans="2:26" ht="11.25" customHeight="1">
      <c r="B32" s="9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156"/>
      <c r="U32" s="100"/>
      <c r="V32" s="100"/>
      <c r="W32" s="100"/>
      <c r="X32" s="100"/>
      <c r="Y32" s="103"/>
      <c r="Z32" s="102"/>
    </row>
    <row r="33" spans="2:26" ht="11.25" customHeight="1">
      <c r="B33" s="9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156"/>
      <c r="U33" s="100"/>
      <c r="V33" s="100"/>
      <c r="W33" s="100"/>
      <c r="X33" s="100"/>
      <c r="Y33" s="104"/>
      <c r="Z33" s="93"/>
    </row>
    <row r="34" spans="2:26" s="99" customFormat="1" ht="11.25" customHeight="1">
      <c r="B34" s="94"/>
      <c r="C34" s="259" t="s">
        <v>109</v>
      </c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155"/>
      <c r="U34" s="95">
        <f>SUM(U35,U37,U39,U41)</f>
        <v>28735907000</v>
      </c>
      <c r="V34" s="95">
        <f>SUM(V35,V37,V39,V41)</f>
        <v>25780215101</v>
      </c>
      <c r="W34" s="95">
        <v>0</v>
      </c>
      <c r="X34" s="95">
        <f aca="true" t="shared" si="2" ref="X34:X42">U34-V34-W34</f>
        <v>2955691899</v>
      </c>
      <c r="Y34" s="97">
        <f aca="true" t="shared" si="3" ref="Y34:Y42">V34/U34*100</f>
        <v>89.7142905598908</v>
      </c>
      <c r="Z34" s="98"/>
    </row>
    <row r="35" spans="2:26" ht="11.25" customHeight="1">
      <c r="B35" s="90"/>
      <c r="C35" s="81"/>
      <c r="D35" s="260" t="s">
        <v>125</v>
      </c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156"/>
      <c r="U35" s="100">
        <f>SUM(U36)</f>
        <v>28521515000</v>
      </c>
      <c r="V35" s="100">
        <f>SUM(V36)</f>
        <v>25572547881</v>
      </c>
      <c r="W35" s="100">
        <v>0</v>
      </c>
      <c r="X35" s="100">
        <f t="shared" si="2"/>
        <v>2948967119</v>
      </c>
      <c r="Y35" s="101">
        <f t="shared" si="3"/>
        <v>89.66055232690128</v>
      </c>
      <c r="Z35" s="102"/>
    </row>
    <row r="36" spans="2:26" ht="11.25" customHeight="1">
      <c r="B36" s="90"/>
      <c r="C36" s="81"/>
      <c r="D36" s="81"/>
      <c r="E36" s="260" t="s">
        <v>125</v>
      </c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156"/>
      <c r="U36" s="167">
        <v>28521515000</v>
      </c>
      <c r="V36" s="167">
        <v>25572547881</v>
      </c>
      <c r="W36" s="167">
        <v>0</v>
      </c>
      <c r="X36" s="100">
        <f t="shared" si="2"/>
        <v>2948967119</v>
      </c>
      <c r="Y36" s="101">
        <f t="shared" si="3"/>
        <v>89.66055232690128</v>
      </c>
      <c r="Z36" s="102"/>
    </row>
    <row r="37" spans="2:26" ht="11.25" customHeight="1">
      <c r="B37" s="90"/>
      <c r="C37" s="81"/>
      <c r="D37" s="260" t="s">
        <v>139</v>
      </c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156"/>
      <c r="U37" s="100">
        <f>SUM(U38)</f>
        <v>25210000</v>
      </c>
      <c r="V37" s="100">
        <f>SUM(V38)</f>
        <v>25209012</v>
      </c>
      <c r="W37" s="100">
        <v>0</v>
      </c>
      <c r="X37" s="100">
        <f t="shared" si="2"/>
        <v>988</v>
      </c>
      <c r="Y37" s="101">
        <f t="shared" si="3"/>
        <v>99.99608092026973</v>
      </c>
      <c r="Z37" s="102"/>
    </row>
    <row r="38" spans="2:26" ht="11.25" customHeight="1">
      <c r="B38" s="90"/>
      <c r="C38" s="81"/>
      <c r="D38" s="81"/>
      <c r="E38" s="260" t="s">
        <v>139</v>
      </c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156"/>
      <c r="U38" s="167">
        <v>25210000</v>
      </c>
      <c r="V38" s="167">
        <v>25209012</v>
      </c>
      <c r="W38" s="167">
        <v>0</v>
      </c>
      <c r="X38" s="100">
        <f t="shared" si="2"/>
        <v>988</v>
      </c>
      <c r="Y38" s="101">
        <f t="shared" si="3"/>
        <v>99.99608092026973</v>
      </c>
      <c r="Z38" s="102"/>
    </row>
    <row r="39" spans="2:26" ht="11.25" customHeight="1">
      <c r="B39" s="90"/>
      <c r="C39" s="81"/>
      <c r="D39" s="260" t="s">
        <v>140</v>
      </c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156"/>
      <c r="U39" s="100">
        <f>SUM(U40)</f>
        <v>5927000</v>
      </c>
      <c r="V39" s="100">
        <f>SUM(V40)</f>
        <v>470000</v>
      </c>
      <c r="W39" s="100">
        <v>0</v>
      </c>
      <c r="X39" s="100">
        <f t="shared" si="2"/>
        <v>5457000</v>
      </c>
      <c r="Y39" s="159">
        <f t="shared" si="3"/>
        <v>7.929812721444238</v>
      </c>
      <c r="Z39" s="102"/>
    </row>
    <row r="40" spans="2:26" ht="11.25" customHeight="1">
      <c r="B40" s="90"/>
      <c r="C40" s="81"/>
      <c r="D40" s="81"/>
      <c r="E40" s="260" t="s">
        <v>140</v>
      </c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156"/>
      <c r="U40" s="167">
        <v>5927000</v>
      </c>
      <c r="V40" s="167">
        <v>470000</v>
      </c>
      <c r="W40" s="167">
        <v>0</v>
      </c>
      <c r="X40" s="100">
        <f t="shared" si="2"/>
        <v>5457000</v>
      </c>
      <c r="Y40" s="159">
        <f t="shared" si="3"/>
        <v>7.929812721444238</v>
      </c>
      <c r="Z40" s="102"/>
    </row>
    <row r="41" spans="2:26" ht="11.25" customHeight="1">
      <c r="B41" s="90"/>
      <c r="C41" s="81"/>
      <c r="D41" s="260" t="s">
        <v>141</v>
      </c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156"/>
      <c r="U41" s="100">
        <f>SUM(U42)</f>
        <v>183255000</v>
      </c>
      <c r="V41" s="100">
        <f>SUM(V42)</f>
        <v>181988208</v>
      </c>
      <c r="W41" s="100">
        <v>0</v>
      </c>
      <c r="X41" s="100">
        <f t="shared" si="2"/>
        <v>1266792</v>
      </c>
      <c r="Y41" s="101">
        <f t="shared" si="3"/>
        <v>99.30872718343292</v>
      </c>
      <c r="Z41" s="102"/>
    </row>
    <row r="42" spans="2:26" ht="11.25" customHeight="1">
      <c r="B42" s="90"/>
      <c r="C42" s="81"/>
      <c r="D42" s="81"/>
      <c r="E42" s="260" t="s">
        <v>142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156"/>
      <c r="U42" s="167">
        <v>183255000</v>
      </c>
      <c r="V42" s="167">
        <v>181988208</v>
      </c>
      <c r="W42" s="167">
        <v>0</v>
      </c>
      <c r="X42" s="100">
        <f t="shared" si="2"/>
        <v>1266792</v>
      </c>
      <c r="Y42" s="101">
        <f t="shared" si="3"/>
        <v>99.30872718343292</v>
      </c>
      <c r="Z42" s="102"/>
    </row>
    <row r="43" spans="2:26" ht="11.25" customHeight="1">
      <c r="B43" s="90"/>
      <c r="C43" s="81"/>
      <c r="D43" s="81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156"/>
      <c r="U43" s="100"/>
      <c r="V43" s="100"/>
      <c r="W43" s="100"/>
      <c r="X43" s="100"/>
      <c r="Y43" s="103"/>
      <c r="Z43" s="102"/>
    </row>
    <row r="44" spans="2:26" ht="11.25" customHeight="1">
      <c r="B44" s="9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156"/>
      <c r="U44" s="100"/>
      <c r="V44" s="100"/>
      <c r="W44" s="100"/>
      <c r="X44" s="100"/>
      <c r="Y44" s="104"/>
      <c r="Z44" s="102"/>
    </row>
    <row r="45" spans="2:26" ht="11.25" customHeight="1">
      <c r="B45" s="90"/>
      <c r="C45" s="259" t="s">
        <v>117</v>
      </c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156"/>
      <c r="U45" s="95">
        <f>SUM(U46,U48)</f>
        <v>46066298000</v>
      </c>
      <c r="V45" s="95">
        <f>SUM(V46,V48)</f>
        <v>45504640596</v>
      </c>
      <c r="W45" s="95">
        <v>0</v>
      </c>
      <c r="X45" s="95">
        <f aca="true" t="shared" si="4" ref="X45:X50">U45-V45-W45</f>
        <v>561657404</v>
      </c>
      <c r="Y45" s="97">
        <f aca="true" t="shared" si="5" ref="Y45:Y50">V45/U45*100</f>
        <v>98.78076288222682</v>
      </c>
      <c r="Z45" s="102"/>
    </row>
    <row r="46" spans="2:26" s="99" customFormat="1" ht="11.25" customHeight="1">
      <c r="B46" s="94"/>
      <c r="C46" s="94"/>
      <c r="D46" s="260" t="s">
        <v>143</v>
      </c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155"/>
      <c r="U46" s="100">
        <f>SUM(U47)</f>
        <v>45806200000</v>
      </c>
      <c r="V46" s="100">
        <f>SUM(V47)</f>
        <v>45289704657</v>
      </c>
      <c r="W46" s="100">
        <v>0</v>
      </c>
      <c r="X46" s="100">
        <f t="shared" si="4"/>
        <v>516495343</v>
      </c>
      <c r="Y46" s="101">
        <f t="shared" si="5"/>
        <v>98.87243355048007</v>
      </c>
      <c r="Z46" s="98"/>
    </row>
    <row r="47" spans="2:26" ht="11.25" customHeight="1">
      <c r="B47" s="90"/>
      <c r="C47" s="81"/>
      <c r="D47" s="90"/>
      <c r="E47" s="260" t="s">
        <v>143</v>
      </c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156"/>
      <c r="U47" s="167">
        <v>45806200000</v>
      </c>
      <c r="V47" s="167">
        <v>45289704657</v>
      </c>
      <c r="W47" s="167">
        <v>0</v>
      </c>
      <c r="X47" s="100">
        <f t="shared" si="4"/>
        <v>516495343</v>
      </c>
      <c r="Y47" s="101">
        <f t="shared" si="5"/>
        <v>98.87243355048007</v>
      </c>
      <c r="Z47" s="102"/>
    </row>
    <row r="48" spans="2:26" ht="11.25" customHeight="1">
      <c r="B48" s="90"/>
      <c r="C48" s="81"/>
      <c r="D48" s="260" t="s">
        <v>141</v>
      </c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156"/>
      <c r="U48" s="100">
        <f>SUM(U49:U50)</f>
        <v>260098000</v>
      </c>
      <c r="V48" s="100">
        <f>SUM(V49:V50)</f>
        <v>214935939</v>
      </c>
      <c r="W48" s="100">
        <v>0</v>
      </c>
      <c r="X48" s="100">
        <f t="shared" si="4"/>
        <v>45162061</v>
      </c>
      <c r="Y48" s="101">
        <f t="shared" si="5"/>
        <v>82.636521234304</v>
      </c>
      <c r="Z48" s="102"/>
    </row>
    <row r="49" spans="2:26" ht="11.25" customHeight="1">
      <c r="B49" s="90"/>
      <c r="C49" s="81"/>
      <c r="D49" s="90"/>
      <c r="E49" s="260" t="s">
        <v>144</v>
      </c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156"/>
      <c r="U49" s="167">
        <v>2585000</v>
      </c>
      <c r="V49" s="167">
        <v>2583307</v>
      </c>
      <c r="W49" s="167">
        <v>0</v>
      </c>
      <c r="X49" s="100">
        <f t="shared" si="4"/>
        <v>1693</v>
      </c>
      <c r="Y49" s="101">
        <f t="shared" si="5"/>
        <v>99.93450676982592</v>
      </c>
      <c r="Z49" s="102"/>
    </row>
    <row r="50" spans="2:26" ht="11.25" customHeight="1">
      <c r="B50" s="90"/>
      <c r="C50" s="81"/>
      <c r="D50" s="81"/>
      <c r="E50" s="260" t="s">
        <v>145</v>
      </c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156"/>
      <c r="U50" s="167">
        <v>257513000</v>
      </c>
      <c r="V50" s="167">
        <v>212352632</v>
      </c>
      <c r="W50" s="167">
        <v>0</v>
      </c>
      <c r="X50" s="100">
        <f t="shared" si="4"/>
        <v>45160368</v>
      </c>
      <c r="Y50" s="101">
        <f t="shared" si="5"/>
        <v>82.46287837895562</v>
      </c>
      <c r="Z50" s="102"/>
    </row>
    <row r="51" spans="2:26" ht="11.25" customHeight="1">
      <c r="B51" s="90"/>
      <c r="C51" s="81"/>
      <c r="D51" s="81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156"/>
      <c r="U51" s="100"/>
      <c r="V51" s="100"/>
      <c r="W51" s="100"/>
      <c r="X51" s="100"/>
      <c r="Y51" s="103"/>
      <c r="Z51" s="102"/>
    </row>
    <row r="52" spans="2:26" ht="11.25" customHeight="1">
      <c r="B52" s="90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156"/>
      <c r="U52" s="100"/>
      <c r="V52" s="100"/>
      <c r="W52" s="100"/>
      <c r="X52" s="100"/>
      <c r="Y52" s="104"/>
      <c r="Z52" s="102"/>
    </row>
    <row r="53" spans="2:26" ht="11.25" customHeight="1">
      <c r="B53" s="90"/>
      <c r="C53" s="259" t="s">
        <v>3</v>
      </c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156"/>
      <c r="U53" s="95">
        <f>SUM(U54)</f>
        <v>86250000</v>
      </c>
      <c r="V53" s="95">
        <f>SUM(V54)</f>
        <v>86250000</v>
      </c>
      <c r="W53" s="95">
        <v>0</v>
      </c>
      <c r="X53" s="95">
        <f>U53-V53-W53</f>
        <v>0</v>
      </c>
      <c r="Y53" s="172">
        <f>V53/U53*100</f>
        <v>100</v>
      </c>
      <c r="Z53" s="93"/>
    </row>
    <row r="54" spans="2:26" s="99" customFormat="1" ht="11.25" customHeight="1">
      <c r="B54" s="94"/>
      <c r="C54" s="94"/>
      <c r="D54" s="260" t="s">
        <v>95</v>
      </c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155"/>
      <c r="U54" s="100">
        <f>SUM(U55)</f>
        <v>86250000</v>
      </c>
      <c r="V54" s="100">
        <f>SUM(V55)</f>
        <v>86250000</v>
      </c>
      <c r="W54" s="100">
        <v>0</v>
      </c>
      <c r="X54" s="100">
        <f>U54-V54-W54</f>
        <v>0</v>
      </c>
      <c r="Y54" s="170">
        <f>V54/U54*100</f>
        <v>100</v>
      </c>
      <c r="Z54" s="98"/>
    </row>
    <row r="55" spans="2:26" ht="11.25" customHeight="1">
      <c r="B55" s="90"/>
      <c r="C55" s="81"/>
      <c r="D55" s="90"/>
      <c r="E55" s="260" t="s">
        <v>96</v>
      </c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156"/>
      <c r="U55" s="167">
        <v>86250000</v>
      </c>
      <c r="V55" s="167">
        <v>86250000</v>
      </c>
      <c r="W55" s="167">
        <v>0</v>
      </c>
      <c r="X55" s="100">
        <f>U55-V55-W55</f>
        <v>0</v>
      </c>
      <c r="Y55" s="170">
        <f>V55/U55*100</f>
        <v>100</v>
      </c>
      <c r="Z55" s="102"/>
    </row>
    <row r="56" spans="2:26" ht="11.25" customHeight="1">
      <c r="B56" s="90"/>
      <c r="C56" s="81"/>
      <c r="D56" s="81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156"/>
      <c r="U56" s="100"/>
      <c r="V56" s="100"/>
      <c r="W56" s="100"/>
      <c r="X56" s="100"/>
      <c r="Y56" s="103"/>
      <c r="Z56" s="102"/>
    </row>
    <row r="57" spans="2:26" ht="11.25" customHeight="1">
      <c r="B57" s="90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156"/>
      <c r="U57" s="100"/>
      <c r="V57" s="100"/>
      <c r="W57" s="100"/>
      <c r="X57" s="100"/>
      <c r="Y57" s="104"/>
      <c r="Z57" s="102"/>
    </row>
    <row r="58" spans="2:26" ht="11.25" customHeight="1">
      <c r="B58" s="90"/>
      <c r="C58" s="259" t="s">
        <v>120</v>
      </c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156"/>
      <c r="U58" s="95">
        <f>SUM(U59,U61,U63)</f>
        <v>409240000</v>
      </c>
      <c r="V58" s="95">
        <f>SUM(V59,V61,V63)</f>
        <v>401061779</v>
      </c>
      <c r="W58" s="95">
        <v>0</v>
      </c>
      <c r="X58" s="95">
        <f aca="true" t="shared" si="6" ref="X58:X64">U58-V58-W58</f>
        <v>8178221</v>
      </c>
      <c r="Y58" s="97">
        <f aca="true" t="shared" si="7" ref="Y58:Y64">V58/U58*100</f>
        <v>98.00160761411398</v>
      </c>
      <c r="Z58" s="105"/>
    </row>
    <row r="59" spans="2:26" s="99" customFormat="1" ht="11.25" customHeight="1">
      <c r="B59" s="94"/>
      <c r="C59" s="94"/>
      <c r="D59" s="260" t="s">
        <v>146</v>
      </c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155"/>
      <c r="U59" s="100">
        <f>SUM(U60)</f>
        <v>170317000</v>
      </c>
      <c r="V59" s="100">
        <f>SUM(V60)</f>
        <v>167139265</v>
      </c>
      <c r="W59" s="100">
        <v>0</v>
      </c>
      <c r="X59" s="100">
        <f t="shared" si="6"/>
        <v>3177735</v>
      </c>
      <c r="Y59" s="101">
        <f t="shared" si="7"/>
        <v>98.13422324254185</v>
      </c>
      <c r="Z59" s="98"/>
    </row>
    <row r="60" spans="2:26" ht="11.25" customHeight="1">
      <c r="B60" s="90"/>
      <c r="C60" s="81"/>
      <c r="D60" s="90"/>
      <c r="E60" s="260" t="s">
        <v>146</v>
      </c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156"/>
      <c r="U60" s="167">
        <v>170317000</v>
      </c>
      <c r="V60" s="167">
        <v>167139265</v>
      </c>
      <c r="W60" s="167">
        <v>0</v>
      </c>
      <c r="X60" s="100">
        <f t="shared" si="6"/>
        <v>3177735</v>
      </c>
      <c r="Y60" s="101">
        <f t="shared" si="7"/>
        <v>98.13422324254185</v>
      </c>
      <c r="Z60" s="102"/>
    </row>
    <row r="61" spans="2:26" ht="11.25" customHeight="1">
      <c r="B61" s="90"/>
      <c r="C61" s="81"/>
      <c r="D61" s="260" t="s">
        <v>96</v>
      </c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156"/>
      <c r="U61" s="100">
        <f>SUM(U62)</f>
        <v>233923000</v>
      </c>
      <c r="V61" s="100">
        <f>SUM(V62)</f>
        <v>233922514</v>
      </c>
      <c r="W61" s="100">
        <v>0</v>
      </c>
      <c r="X61" s="100">
        <f t="shared" si="6"/>
        <v>486</v>
      </c>
      <c r="Y61" s="101">
        <f t="shared" si="7"/>
        <v>99.99979223932661</v>
      </c>
      <c r="Z61" s="102"/>
    </row>
    <row r="62" spans="2:26" ht="11.25" customHeight="1">
      <c r="B62" s="90"/>
      <c r="C62" s="90"/>
      <c r="D62" s="90"/>
      <c r="E62" s="260" t="s">
        <v>96</v>
      </c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156"/>
      <c r="U62" s="167">
        <v>233923000</v>
      </c>
      <c r="V62" s="167">
        <v>233922514</v>
      </c>
      <c r="W62" s="167">
        <v>0</v>
      </c>
      <c r="X62" s="100">
        <f t="shared" si="6"/>
        <v>486</v>
      </c>
      <c r="Y62" s="101">
        <f t="shared" si="7"/>
        <v>99.99979223932661</v>
      </c>
      <c r="Z62" s="102"/>
    </row>
    <row r="63" spans="2:26" ht="11.25" customHeight="1">
      <c r="B63" s="90"/>
      <c r="C63" s="81"/>
      <c r="D63" s="260" t="s">
        <v>101</v>
      </c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156"/>
      <c r="U63" s="100">
        <f>SUM(U64)</f>
        <v>5000000</v>
      </c>
      <c r="V63" s="100">
        <f>SUM(V64)</f>
        <v>0</v>
      </c>
      <c r="W63" s="100">
        <v>0</v>
      </c>
      <c r="X63" s="100">
        <f t="shared" si="6"/>
        <v>5000000</v>
      </c>
      <c r="Y63" s="101">
        <f t="shared" si="7"/>
        <v>0</v>
      </c>
      <c r="Z63" s="102"/>
    </row>
    <row r="64" spans="2:26" ht="11.25" customHeight="1">
      <c r="B64" s="90"/>
      <c r="C64" s="90"/>
      <c r="D64" s="90"/>
      <c r="E64" s="260" t="s">
        <v>101</v>
      </c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156"/>
      <c r="U64" s="167">
        <v>5000000</v>
      </c>
      <c r="V64" s="167">
        <v>0</v>
      </c>
      <c r="W64" s="167">
        <v>0</v>
      </c>
      <c r="X64" s="100">
        <f t="shared" si="6"/>
        <v>5000000</v>
      </c>
      <c r="Y64" s="101">
        <f t="shared" si="7"/>
        <v>0</v>
      </c>
      <c r="Z64" s="102"/>
    </row>
    <row r="65" spans="2:26" ht="11.25" customHeight="1">
      <c r="B65" s="90"/>
      <c r="C65" s="81"/>
      <c r="D65" s="9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156"/>
      <c r="U65" s="100"/>
      <c r="V65" s="100"/>
      <c r="W65" s="100"/>
      <c r="X65" s="100"/>
      <c r="Y65" s="103"/>
      <c r="Z65" s="102"/>
    </row>
    <row r="66" spans="2:26" ht="11.25" customHeight="1">
      <c r="B66" s="90"/>
      <c r="C66" s="81"/>
      <c r="D66" s="90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156"/>
      <c r="U66" s="100"/>
      <c r="V66" s="100"/>
      <c r="W66" s="100"/>
      <c r="X66" s="100"/>
      <c r="Y66" s="104"/>
      <c r="Z66" s="102"/>
    </row>
    <row r="67" spans="2:26" ht="11.25" customHeight="1">
      <c r="B67" s="90"/>
      <c r="C67" s="259" t="s">
        <v>122</v>
      </c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156"/>
      <c r="U67" s="95">
        <f>SUM(U68)</f>
        <v>423562000</v>
      </c>
      <c r="V67" s="95">
        <f>SUM(V68)</f>
        <v>387742133</v>
      </c>
      <c r="W67" s="95">
        <v>0</v>
      </c>
      <c r="X67" s="95">
        <f>U67-V67-W67</f>
        <v>35819867</v>
      </c>
      <c r="Y67" s="97">
        <f>V67/U67*100</f>
        <v>91.54318210793225</v>
      </c>
      <c r="Z67" s="105"/>
    </row>
    <row r="68" spans="2:26" s="99" customFormat="1" ht="11.25" customHeight="1">
      <c r="B68" s="94"/>
      <c r="C68" s="94"/>
      <c r="D68" s="260" t="s">
        <v>149</v>
      </c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155"/>
      <c r="U68" s="100">
        <f>SUM(U69)</f>
        <v>423562000</v>
      </c>
      <c r="V68" s="100">
        <f>SUM(V69)</f>
        <v>387742133</v>
      </c>
      <c r="W68" s="100">
        <v>0</v>
      </c>
      <c r="X68" s="100">
        <f>U68-V68-W68</f>
        <v>35819867</v>
      </c>
      <c r="Y68" s="101">
        <f>V68/U68*100</f>
        <v>91.54318210793225</v>
      </c>
      <c r="Z68" s="98"/>
    </row>
    <row r="69" spans="2:26" ht="11.25" customHeight="1">
      <c r="B69" s="90"/>
      <c r="C69" s="81"/>
      <c r="D69" s="90"/>
      <c r="E69" s="260" t="s">
        <v>124</v>
      </c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156"/>
      <c r="U69" s="167">
        <v>423562000</v>
      </c>
      <c r="V69" s="167">
        <v>387742133</v>
      </c>
      <c r="W69" s="167">
        <v>0</v>
      </c>
      <c r="X69" s="100">
        <f>U69-V69-W69</f>
        <v>35819867</v>
      </c>
      <c r="Y69" s="101">
        <f>V69/U69*100</f>
        <v>91.54318210793225</v>
      </c>
      <c r="Z69" s="102"/>
    </row>
    <row r="70" spans="2:26" ht="11.25" customHeight="1">
      <c r="B70" s="90"/>
      <c r="C70" s="81"/>
      <c r="D70" s="81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156"/>
      <c r="U70" s="100"/>
      <c r="V70" s="100"/>
      <c r="W70" s="100"/>
      <c r="X70" s="100"/>
      <c r="Y70" s="101"/>
      <c r="Z70" s="102"/>
    </row>
    <row r="71" spans="2:26" ht="11.25" customHeight="1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169"/>
      <c r="U71" s="89"/>
      <c r="V71" s="89"/>
      <c r="W71" s="89"/>
      <c r="X71" s="89"/>
      <c r="Y71" s="89"/>
      <c r="Z71" s="90"/>
    </row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</sheetData>
  <mergeCells count="55">
    <mergeCell ref="E69:S69"/>
    <mergeCell ref="D61:S61"/>
    <mergeCell ref="E62:S62"/>
    <mergeCell ref="D63:S63"/>
    <mergeCell ref="E64:S64"/>
    <mergeCell ref="C67:S67"/>
    <mergeCell ref="E65:S65"/>
    <mergeCell ref="C58:S58"/>
    <mergeCell ref="D59:S59"/>
    <mergeCell ref="E60:S60"/>
    <mergeCell ref="D68:S68"/>
    <mergeCell ref="E50:S50"/>
    <mergeCell ref="C53:S53"/>
    <mergeCell ref="D54:S54"/>
    <mergeCell ref="E55:S55"/>
    <mergeCell ref="D46:S46"/>
    <mergeCell ref="E47:S47"/>
    <mergeCell ref="D48:S48"/>
    <mergeCell ref="E49:S49"/>
    <mergeCell ref="E40:S40"/>
    <mergeCell ref="D41:S41"/>
    <mergeCell ref="E42:S42"/>
    <mergeCell ref="C45:S45"/>
    <mergeCell ref="E36:S36"/>
    <mergeCell ref="D37:S37"/>
    <mergeCell ref="E38:S38"/>
    <mergeCell ref="D39:S39"/>
    <mergeCell ref="D30:S30"/>
    <mergeCell ref="E31:S31"/>
    <mergeCell ref="C34:S34"/>
    <mergeCell ref="D35:S35"/>
    <mergeCell ref="E26:S26"/>
    <mergeCell ref="D27:S27"/>
    <mergeCell ref="E28:S28"/>
    <mergeCell ref="E29:S29"/>
    <mergeCell ref="E22:S22"/>
    <mergeCell ref="D23:S23"/>
    <mergeCell ref="E24:S24"/>
    <mergeCell ref="D25:S25"/>
    <mergeCell ref="E18:S18"/>
    <mergeCell ref="D19:S19"/>
    <mergeCell ref="E20:S20"/>
    <mergeCell ref="D21:S21"/>
    <mergeCell ref="E14:S14"/>
    <mergeCell ref="E15:S15"/>
    <mergeCell ref="E16:S16"/>
    <mergeCell ref="E17:S17"/>
    <mergeCell ref="D10:S10"/>
    <mergeCell ref="E11:S11"/>
    <mergeCell ref="D12:S12"/>
    <mergeCell ref="E13:S13"/>
    <mergeCell ref="B3:Y3"/>
    <mergeCell ref="B5:T6"/>
    <mergeCell ref="U5:Y5"/>
    <mergeCell ref="C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67"/>
  <sheetViews>
    <sheetView view="pageBreakPreview" zoomScale="60" workbookViewId="0" topLeftCell="A43">
      <selection activeCell="A22" sqref="A22:BJ22"/>
    </sheetView>
  </sheetViews>
  <sheetFormatPr defaultColWidth="9.00390625" defaultRowHeight="13.5"/>
  <cols>
    <col min="1" max="63" width="1.625" style="3" customWidth="1"/>
    <col min="64" max="16384" width="9.00390625" style="3" customWidth="1"/>
  </cols>
  <sheetData>
    <row r="1" spans="1:21" ht="10.5" customHeight="1">
      <c r="A1" s="139" t="s">
        <v>316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10.5" customHeight="1"/>
    <row r="3" spans="2:63" s="1" customFormat="1" ht="18" customHeight="1">
      <c r="B3" s="205" t="s">
        <v>278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3"/>
    </row>
    <row r="4" spans="2:63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37" t="s">
        <v>258</v>
      </c>
      <c r="BK4" s="16"/>
    </row>
    <row r="5" spans="2:63" ht="19.5" customHeight="1">
      <c r="B5" s="200" t="s">
        <v>152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 t="s">
        <v>153</v>
      </c>
      <c r="N5" s="219"/>
      <c r="O5" s="219"/>
      <c r="P5" s="219"/>
      <c r="Q5" s="219"/>
      <c r="R5" s="219"/>
      <c r="S5" s="219"/>
      <c r="T5" s="219"/>
      <c r="U5" s="219"/>
      <c r="V5" s="219"/>
      <c r="W5" s="219" t="s">
        <v>154</v>
      </c>
      <c r="X5" s="219"/>
      <c r="Y5" s="219"/>
      <c r="Z5" s="219"/>
      <c r="AA5" s="219"/>
      <c r="AB5" s="219"/>
      <c r="AC5" s="219"/>
      <c r="AD5" s="219"/>
      <c r="AE5" s="219"/>
      <c r="AF5" s="219"/>
      <c r="AG5" s="219" t="s">
        <v>293</v>
      </c>
      <c r="AH5" s="219"/>
      <c r="AI5" s="219"/>
      <c r="AJ5" s="219"/>
      <c r="AK5" s="219"/>
      <c r="AL5" s="219"/>
      <c r="AM5" s="219"/>
      <c r="AN5" s="219"/>
      <c r="AO5" s="219"/>
      <c r="AP5" s="219"/>
      <c r="AQ5" s="219" t="s">
        <v>294</v>
      </c>
      <c r="AR5" s="219"/>
      <c r="AS5" s="219"/>
      <c r="AT5" s="219"/>
      <c r="AU5" s="219"/>
      <c r="AV5" s="219"/>
      <c r="AW5" s="219"/>
      <c r="AX5" s="219"/>
      <c r="AY5" s="219"/>
      <c r="AZ5" s="219"/>
      <c r="BA5" s="219" t="s">
        <v>295</v>
      </c>
      <c r="BB5" s="219"/>
      <c r="BC5" s="219"/>
      <c r="BD5" s="219"/>
      <c r="BE5" s="219"/>
      <c r="BF5" s="219"/>
      <c r="BG5" s="219"/>
      <c r="BH5" s="219"/>
      <c r="BI5" s="219"/>
      <c r="BJ5" s="202"/>
      <c r="BK5" s="8"/>
    </row>
    <row r="6" spans="2:63" ht="12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68"/>
      <c r="N6" s="69"/>
      <c r="O6" s="69"/>
      <c r="P6" s="69"/>
      <c r="Q6" s="69"/>
      <c r="R6" s="69"/>
      <c r="S6" s="69"/>
      <c r="T6" s="69"/>
      <c r="U6" s="70"/>
      <c r="V6" s="70"/>
      <c r="W6" s="9"/>
      <c r="X6" s="9"/>
      <c r="Y6" s="9"/>
      <c r="Z6" s="9"/>
      <c r="AA6" s="9"/>
      <c r="AB6" s="9"/>
      <c r="AC6" s="9"/>
      <c r="AD6" s="9"/>
      <c r="AE6" s="8"/>
      <c r="AF6" s="8"/>
      <c r="AG6" s="9"/>
      <c r="AH6" s="9"/>
      <c r="AI6" s="9"/>
      <c r="AJ6" s="9"/>
      <c r="AK6" s="9"/>
      <c r="AL6" s="9"/>
      <c r="AM6" s="9"/>
      <c r="AN6" s="9"/>
      <c r="AO6" s="8"/>
      <c r="AP6" s="8"/>
      <c r="AQ6" s="9"/>
      <c r="AR6" s="9"/>
      <c r="AS6" s="9"/>
      <c r="AT6" s="9"/>
      <c r="AU6" s="9"/>
      <c r="AV6" s="9"/>
      <c r="AW6" s="9"/>
      <c r="AX6" s="9"/>
      <c r="AY6" s="8"/>
      <c r="AZ6" s="8"/>
      <c r="BA6" s="9"/>
      <c r="BB6" s="9"/>
      <c r="BC6" s="9"/>
      <c r="BD6" s="9"/>
      <c r="BE6" s="9"/>
      <c r="BF6" s="9"/>
      <c r="BG6" s="9"/>
      <c r="BH6" s="9"/>
      <c r="BI6" s="8"/>
      <c r="BJ6" s="8"/>
      <c r="BK6" s="8"/>
    </row>
    <row r="7" spans="2:63" ht="12.75" customHeight="1">
      <c r="B7" s="9"/>
      <c r="C7" s="237" t="s">
        <v>251</v>
      </c>
      <c r="D7" s="237"/>
      <c r="E7" s="237"/>
      <c r="F7" s="242" t="s">
        <v>339</v>
      </c>
      <c r="G7" s="242"/>
      <c r="H7" s="242"/>
      <c r="I7" s="237" t="s">
        <v>252</v>
      </c>
      <c r="J7" s="237"/>
      <c r="K7" s="237"/>
      <c r="L7" s="9"/>
      <c r="M7" s="267">
        <v>53901372000</v>
      </c>
      <c r="N7" s="265"/>
      <c r="O7" s="265"/>
      <c r="P7" s="265"/>
      <c r="Q7" s="265"/>
      <c r="R7" s="265"/>
      <c r="S7" s="265"/>
      <c r="T7" s="265"/>
      <c r="U7" s="265"/>
      <c r="V7" s="265"/>
      <c r="W7" s="265">
        <v>62428195160</v>
      </c>
      <c r="X7" s="265"/>
      <c r="Y7" s="265"/>
      <c r="Z7" s="265"/>
      <c r="AA7" s="265"/>
      <c r="AB7" s="265"/>
      <c r="AC7" s="265"/>
      <c r="AD7" s="265"/>
      <c r="AE7" s="265"/>
      <c r="AF7" s="265"/>
      <c r="AG7" s="265">
        <v>53884966227</v>
      </c>
      <c r="AH7" s="265"/>
      <c r="AI7" s="265"/>
      <c r="AJ7" s="265"/>
      <c r="AK7" s="265"/>
      <c r="AL7" s="265"/>
      <c r="AM7" s="265"/>
      <c r="AN7" s="265"/>
      <c r="AO7" s="265"/>
      <c r="AP7" s="265"/>
      <c r="AQ7" s="265">
        <v>648359136</v>
      </c>
      <c r="AR7" s="265"/>
      <c r="AS7" s="265"/>
      <c r="AT7" s="265"/>
      <c r="AU7" s="265"/>
      <c r="AV7" s="265"/>
      <c r="AW7" s="265"/>
      <c r="AX7" s="265"/>
      <c r="AY7" s="265"/>
      <c r="AZ7" s="265"/>
      <c r="BA7" s="265">
        <v>7898119554</v>
      </c>
      <c r="BB7" s="265"/>
      <c r="BC7" s="265"/>
      <c r="BD7" s="265"/>
      <c r="BE7" s="265"/>
      <c r="BF7" s="265"/>
      <c r="BG7" s="265"/>
      <c r="BH7" s="265"/>
      <c r="BI7" s="265"/>
      <c r="BJ7" s="265"/>
      <c r="BK7" s="26"/>
    </row>
    <row r="8" spans="2:63" ht="12.75" customHeight="1">
      <c r="B8" s="9"/>
      <c r="C8" s="9"/>
      <c r="D8" s="9"/>
      <c r="E8" s="9"/>
      <c r="F8" s="14"/>
      <c r="G8" s="14"/>
      <c r="H8" s="14"/>
      <c r="I8" s="14"/>
      <c r="J8" s="14"/>
      <c r="K8" s="9"/>
      <c r="L8" s="9"/>
      <c r="M8" s="7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26"/>
    </row>
    <row r="9" spans="2:63" ht="12.75" customHeight="1">
      <c r="B9" s="9"/>
      <c r="C9" s="9"/>
      <c r="D9" s="9"/>
      <c r="E9" s="9"/>
      <c r="F9" s="242" t="s">
        <v>296</v>
      </c>
      <c r="G9" s="242"/>
      <c r="H9" s="242"/>
      <c r="I9" s="14"/>
      <c r="J9" s="14"/>
      <c r="K9" s="9"/>
      <c r="L9" s="9"/>
      <c r="M9" s="267">
        <v>53851484000</v>
      </c>
      <c r="N9" s="265"/>
      <c r="O9" s="265"/>
      <c r="P9" s="265"/>
      <c r="Q9" s="265"/>
      <c r="R9" s="265"/>
      <c r="S9" s="265"/>
      <c r="T9" s="265"/>
      <c r="U9" s="265"/>
      <c r="V9" s="265"/>
      <c r="W9" s="265">
        <v>62625209610</v>
      </c>
      <c r="X9" s="265"/>
      <c r="Y9" s="265"/>
      <c r="Z9" s="265"/>
      <c r="AA9" s="265"/>
      <c r="AB9" s="265"/>
      <c r="AC9" s="265"/>
      <c r="AD9" s="265"/>
      <c r="AE9" s="265"/>
      <c r="AF9" s="265"/>
      <c r="AG9" s="265">
        <v>54189574237</v>
      </c>
      <c r="AH9" s="265"/>
      <c r="AI9" s="265"/>
      <c r="AJ9" s="265"/>
      <c r="AK9" s="265"/>
      <c r="AL9" s="265"/>
      <c r="AM9" s="265"/>
      <c r="AN9" s="265"/>
      <c r="AO9" s="265"/>
      <c r="AP9" s="265"/>
      <c r="AQ9" s="265">
        <v>821043496</v>
      </c>
      <c r="AR9" s="265"/>
      <c r="AS9" s="265"/>
      <c r="AT9" s="265"/>
      <c r="AU9" s="265"/>
      <c r="AV9" s="265"/>
      <c r="AW9" s="265"/>
      <c r="AX9" s="265"/>
      <c r="AY9" s="265"/>
      <c r="AZ9" s="265"/>
      <c r="BA9" s="265">
        <v>7618519742</v>
      </c>
      <c r="BB9" s="265"/>
      <c r="BC9" s="265"/>
      <c r="BD9" s="265"/>
      <c r="BE9" s="265"/>
      <c r="BF9" s="265"/>
      <c r="BG9" s="265"/>
      <c r="BH9" s="265"/>
      <c r="BI9" s="265"/>
      <c r="BJ9" s="265"/>
      <c r="BK9" s="26"/>
    </row>
    <row r="10" spans="2:63" ht="12.75" customHeight="1">
      <c r="B10" s="9"/>
      <c r="C10" s="9"/>
      <c r="D10" s="9"/>
      <c r="E10" s="9"/>
      <c r="F10" s="14"/>
      <c r="G10" s="14"/>
      <c r="H10" s="14"/>
      <c r="I10" s="14"/>
      <c r="J10" s="14"/>
      <c r="K10" s="9"/>
      <c r="L10" s="9"/>
      <c r="M10" s="7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6"/>
    </row>
    <row r="11" spans="2:63" ht="12.75" customHeight="1">
      <c r="B11" s="9"/>
      <c r="C11" s="9"/>
      <c r="D11" s="9"/>
      <c r="E11" s="9"/>
      <c r="F11" s="242" t="s">
        <v>340</v>
      </c>
      <c r="G11" s="242"/>
      <c r="H11" s="242"/>
      <c r="I11" s="14"/>
      <c r="J11" s="14"/>
      <c r="K11" s="9"/>
      <c r="L11" s="9"/>
      <c r="M11" s="267">
        <v>53721457000</v>
      </c>
      <c r="N11" s="265"/>
      <c r="O11" s="265"/>
      <c r="P11" s="265"/>
      <c r="Q11" s="265"/>
      <c r="R11" s="265"/>
      <c r="S11" s="265"/>
      <c r="T11" s="265"/>
      <c r="U11" s="265"/>
      <c r="V11" s="265"/>
      <c r="W11" s="265">
        <v>62110989305</v>
      </c>
      <c r="X11" s="265"/>
      <c r="Y11" s="265"/>
      <c r="Z11" s="265"/>
      <c r="AA11" s="265"/>
      <c r="AB11" s="265"/>
      <c r="AC11" s="265"/>
      <c r="AD11" s="265"/>
      <c r="AE11" s="265"/>
      <c r="AF11" s="265"/>
      <c r="AG11" s="265">
        <v>53997259717</v>
      </c>
      <c r="AH11" s="265"/>
      <c r="AI11" s="265"/>
      <c r="AJ11" s="265"/>
      <c r="AK11" s="265"/>
      <c r="AL11" s="265"/>
      <c r="AM11" s="265"/>
      <c r="AN11" s="265"/>
      <c r="AO11" s="265"/>
      <c r="AP11" s="265"/>
      <c r="AQ11" s="265">
        <v>1057184488</v>
      </c>
      <c r="AR11" s="265"/>
      <c r="AS11" s="265"/>
      <c r="AT11" s="265"/>
      <c r="AU11" s="265"/>
      <c r="AV11" s="265"/>
      <c r="AW11" s="265"/>
      <c r="AX11" s="265"/>
      <c r="AY11" s="265"/>
      <c r="AZ11" s="265"/>
      <c r="BA11" s="265">
        <v>7060667376</v>
      </c>
      <c r="BB11" s="265"/>
      <c r="BC11" s="265"/>
      <c r="BD11" s="265"/>
      <c r="BE11" s="265"/>
      <c r="BF11" s="265"/>
      <c r="BG11" s="265"/>
      <c r="BH11" s="265"/>
      <c r="BI11" s="265"/>
      <c r="BJ11" s="265"/>
      <c r="BK11" s="26"/>
    </row>
    <row r="12" spans="2:63" ht="12.75" customHeight="1">
      <c r="B12" s="9"/>
      <c r="C12" s="9"/>
      <c r="D12" s="9"/>
      <c r="E12" s="9"/>
      <c r="F12" s="14"/>
      <c r="G12" s="14"/>
      <c r="H12" s="14"/>
      <c r="I12" s="14"/>
      <c r="J12" s="14"/>
      <c r="K12" s="9"/>
      <c r="L12" s="66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26"/>
    </row>
    <row r="13" spans="2:63" ht="12.75" customHeight="1">
      <c r="B13" s="9"/>
      <c r="C13" s="9"/>
      <c r="D13" s="9"/>
      <c r="E13" s="9"/>
      <c r="F13" s="242" t="s">
        <v>341</v>
      </c>
      <c r="G13" s="242"/>
      <c r="H13" s="242"/>
      <c r="I13" s="14"/>
      <c r="J13" s="14"/>
      <c r="K13" s="9"/>
      <c r="L13" s="66"/>
      <c r="M13" s="265">
        <v>53284510000</v>
      </c>
      <c r="N13" s="265"/>
      <c r="O13" s="265"/>
      <c r="P13" s="265"/>
      <c r="Q13" s="265"/>
      <c r="R13" s="265"/>
      <c r="S13" s="265"/>
      <c r="T13" s="265"/>
      <c r="U13" s="265"/>
      <c r="V13" s="265"/>
      <c r="W13" s="265">
        <v>60668753608</v>
      </c>
      <c r="X13" s="265"/>
      <c r="Y13" s="265"/>
      <c r="Z13" s="265"/>
      <c r="AA13" s="265"/>
      <c r="AB13" s="265"/>
      <c r="AC13" s="265"/>
      <c r="AD13" s="265"/>
      <c r="AE13" s="265"/>
      <c r="AF13" s="265"/>
      <c r="AG13" s="265">
        <v>53278030191</v>
      </c>
      <c r="AH13" s="265"/>
      <c r="AI13" s="265"/>
      <c r="AJ13" s="265"/>
      <c r="AK13" s="265"/>
      <c r="AL13" s="265"/>
      <c r="AM13" s="265"/>
      <c r="AN13" s="265"/>
      <c r="AO13" s="265"/>
      <c r="AP13" s="265"/>
      <c r="AQ13" s="265">
        <v>965638533</v>
      </c>
      <c r="AR13" s="265"/>
      <c r="AS13" s="265"/>
      <c r="AT13" s="265"/>
      <c r="AU13" s="265"/>
      <c r="AV13" s="265"/>
      <c r="AW13" s="265"/>
      <c r="AX13" s="265"/>
      <c r="AY13" s="265"/>
      <c r="AZ13" s="265"/>
      <c r="BA13" s="265">
        <v>6426633953</v>
      </c>
      <c r="BB13" s="265"/>
      <c r="BC13" s="265"/>
      <c r="BD13" s="265"/>
      <c r="BE13" s="265"/>
      <c r="BF13" s="265"/>
      <c r="BG13" s="265"/>
      <c r="BH13" s="265"/>
      <c r="BI13" s="265"/>
      <c r="BJ13" s="265"/>
      <c r="BK13" s="26"/>
    </row>
    <row r="14" spans="2:63" ht="12.75" customHeight="1">
      <c r="B14" s="9"/>
      <c r="C14" s="9"/>
      <c r="D14" s="9"/>
      <c r="E14" s="9"/>
      <c r="I14" s="14"/>
      <c r="J14" s="14"/>
      <c r="K14" s="9"/>
      <c r="L14" s="66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26"/>
    </row>
    <row r="15" spans="1:63" ht="12.75" customHeight="1">
      <c r="A15" s="29"/>
      <c r="B15" s="9"/>
      <c r="C15" s="9"/>
      <c r="D15" s="9"/>
      <c r="E15" s="9"/>
      <c r="F15" s="242" t="s">
        <v>297</v>
      </c>
      <c r="G15" s="242"/>
      <c r="H15" s="242"/>
      <c r="I15" s="14"/>
      <c r="J15" s="14"/>
      <c r="K15" s="9"/>
      <c r="L15" s="66"/>
      <c r="M15" s="265">
        <v>52416113000</v>
      </c>
      <c r="N15" s="265"/>
      <c r="O15" s="265"/>
      <c r="P15" s="265"/>
      <c r="Q15" s="265"/>
      <c r="R15" s="265"/>
      <c r="S15" s="265"/>
      <c r="T15" s="265"/>
      <c r="U15" s="265"/>
      <c r="V15" s="265"/>
      <c r="W15" s="265">
        <v>59225787873</v>
      </c>
      <c r="X15" s="265"/>
      <c r="Y15" s="265"/>
      <c r="Z15" s="265"/>
      <c r="AA15" s="265"/>
      <c r="AB15" s="265"/>
      <c r="AC15" s="265"/>
      <c r="AD15" s="265"/>
      <c r="AE15" s="265"/>
      <c r="AF15" s="265"/>
      <c r="AG15" s="265">
        <v>52484894530</v>
      </c>
      <c r="AH15" s="265"/>
      <c r="AI15" s="265"/>
      <c r="AJ15" s="265"/>
      <c r="AK15" s="265"/>
      <c r="AL15" s="265"/>
      <c r="AM15" s="265"/>
      <c r="AN15" s="265"/>
      <c r="AO15" s="265"/>
      <c r="AP15" s="265"/>
      <c r="AQ15" s="265">
        <v>922775515</v>
      </c>
      <c r="AR15" s="265"/>
      <c r="AS15" s="265"/>
      <c r="AT15" s="265"/>
      <c r="AU15" s="265"/>
      <c r="AV15" s="265"/>
      <c r="AW15" s="265"/>
      <c r="AX15" s="265"/>
      <c r="AY15" s="265"/>
      <c r="AZ15" s="265"/>
      <c r="BA15" s="265">
        <v>5821087777</v>
      </c>
      <c r="BB15" s="265"/>
      <c r="BC15" s="265"/>
      <c r="BD15" s="265"/>
      <c r="BE15" s="265"/>
      <c r="BF15" s="265"/>
      <c r="BG15" s="265"/>
      <c r="BH15" s="265"/>
      <c r="BI15" s="265"/>
      <c r="BJ15" s="265"/>
      <c r="BK15" s="133"/>
    </row>
    <row r="16" spans="1:63" ht="12.75" customHeight="1">
      <c r="A16" s="29"/>
      <c r="B16" s="30"/>
      <c r="C16" s="30"/>
      <c r="D16" s="30"/>
      <c r="E16" s="30"/>
      <c r="F16" s="132"/>
      <c r="G16" s="132"/>
      <c r="H16" s="132"/>
      <c r="I16" s="132"/>
      <c r="J16" s="132"/>
      <c r="K16" s="30"/>
      <c r="L16" s="141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33"/>
    </row>
    <row r="17" spans="2:63" s="29" customFormat="1" ht="12.75" customHeight="1">
      <c r="B17" s="30"/>
      <c r="C17" s="30"/>
      <c r="D17" s="30"/>
      <c r="E17" s="30"/>
      <c r="F17" s="288" t="s">
        <v>342</v>
      </c>
      <c r="G17" s="288"/>
      <c r="H17" s="288"/>
      <c r="I17" s="132"/>
      <c r="J17" s="132"/>
      <c r="K17" s="30"/>
      <c r="L17" s="141"/>
      <c r="M17" s="266">
        <v>53523568000</v>
      </c>
      <c r="N17" s="266"/>
      <c r="O17" s="266"/>
      <c r="P17" s="266"/>
      <c r="Q17" s="266"/>
      <c r="R17" s="266"/>
      <c r="S17" s="266"/>
      <c r="T17" s="266"/>
      <c r="U17" s="266"/>
      <c r="V17" s="266"/>
      <c r="W17" s="266">
        <v>59932475942</v>
      </c>
      <c r="X17" s="266"/>
      <c r="Y17" s="266"/>
      <c r="Z17" s="266"/>
      <c r="AA17" s="266"/>
      <c r="AB17" s="266"/>
      <c r="AC17" s="266"/>
      <c r="AD17" s="266"/>
      <c r="AE17" s="266"/>
      <c r="AF17" s="266"/>
      <c r="AG17" s="266">
        <v>54051038993</v>
      </c>
      <c r="AH17" s="266"/>
      <c r="AI17" s="266"/>
      <c r="AJ17" s="266"/>
      <c r="AK17" s="266"/>
      <c r="AL17" s="266"/>
      <c r="AM17" s="266"/>
      <c r="AN17" s="266"/>
      <c r="AO17" s="266"/>
      <c r="AP17" s="266"/>
      <c r="AQ17" s="266">
        <v>1572080359</v>
      </c>
      <c r="AR17" s="266"/>
      <c r="AS17" s="266"/>
      <c r="AT17" s="266"/>
      <c r="AU17" s="266"/>
      <c r="AV17" s="266"/>
      <c r="AW17" s="266"/>
      <c r="AX17" s="266"/>
      <c r="AY17" s="266"/>
      <c r="AZ17" s="266"/>
      <c r="BA17" s="266">
        <v>4310772745</v>
      </c>
      <c r="BB17" s="266"/>
      <c r="BC17" s="266"/>
      <c r="BD17" s="266"/>
      <c r="BE17" s="266"/>
      <c r="BF17" s="266"/>
      <c r="BG17" s="266"/>
      <c r="BH17" s="266"/>
      <c r="BI17" s="266"/>
      <c r="BJ17" s="266"/>
      <c r="BK17" s="133"/>
    </row>
    <row r="18" spans="2:63" ht="12.75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5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9"/>
    </row>
    <row r="19" spans="2:6" ht="12" customHeight="1">
      <c r="B19" s="212" t="s">
        <v>155</v>
      </c>
      <c r="C19" s="212"/>
      <c r="D19" s="212"/>
      <c r="E19" s="8" t="s">
        <v>298</v>
      </c>
      <c r="F19" s="9" t="s">
        <v>284</v>
      </c>
    </row>
    <row r="20" spans="2:6" ht="12" customHeight="1">
      <c r="B20" s="7"/>
      <c r="C20" s="7"/>
      <c r="D20" s="7"/>
      <c r="E20" s="8"/>
      <c r="F20" s="9"/>
    </row>
    <row r="21" spans="2:63" ht="12" customHeight="1">
      <c r="B21" s="7"/>
      <c r="C21" s="7"/>
      <c r="D21" s="7"/>
      <c r="E21" s="7"/>
      <c r="F21" s="8"/>
      <c r="G21" s="9"/>
      <c r="H21" s="9"/>
      <c r="I21" s="9"/>
      <c r="BJ21" s="9"/>
      <c r="BK21" s="9"/>
    </row>
    <row r="22" spans="1:63" ht="18" customHeight="1">
      <c r="A22" s="287" t="s">
        <v>343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9"/>
    </row>
    <row r="23" spans="2:63" ht="12.7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37" t="s">
        <v>156</v>
      </c>
      <c r="BK23" s="9"/>
    </row>
    <row r="24" spans="2:63" ht="18" customHeight="1"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42"/>
      <c r="O24" s="268" t="s">
        <v>338</v>
      </c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70" t="s">
        <v>344</v>
      </c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2"/>
      <c r="BK24" s="9"/>
    </row>
    <row r="25" spans="2:63" ht="18" customHeight="1">
      <c r="B25" s="237" t="s">
        <v>157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07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73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5"/>
      <c r="BK25" s="9"/>
    </row>
    <row r="26" spans="2:63" ht="18" customHeight="1"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07"/>
      <c r="O26" s="276" t="s">
        <v>158</v>
      </c>
      <c r="P26" s="277"/>
      <c r="Q26" s="277"/>
      <c r="R26" s="277"/>
      <c r="S26" s="277"/>
      <c r="T26" s="278"/>
      <c r="U26" s="276" t="s">
        <v>159</v>
      </c>
      <c r="V26" s="277"/>
      <c r="W26" s="277"/>
      <c r="X26" s="277"/>
      <c r="Y26" s="277"/>
      <c r="Z26" s="278"/>
      <c r="AA26" s="276" t="s">
        <v>150</v>
      </c>
      <c r="AB26" s="277"/>
      <c r="AC26" s="277"/>
      <c r="AD26" s="277"/>
      <c r="AE26" s="277"/>
      <c r="AF26" s="278"/>
      <c r="AG26" s="290" t="s">
        <v>160</v>
      </c>
      <c r="AH26" s="290"/>
      <c r="AI26" s="290"/>
      <c r="AJ26" s="290"/>
      <c r="AK26" s="290"/>
      <c r="AL26" s="291"/>
      <c r="AM26" s="284" t="s">
        <v>158</v>
      </c>
      <c r="AN26" s="284"/>
      <c r="AO26" s="284"/>
      <c r="AP26" s="284"/>
      <c r="AQ26" s="284"/>
      <c r="AR26" s="285"/>
      <c r="AS26" s="286" t="s">
        <v>159</v>
      </c>
      <c r="AT26" s="284"/>
      <c r="AU26" s="284"/>
      <c r="AV26" s="284"/>
      <c r="AW26" s="284"/>
      <c r="AX26" s="285"/>
      <c r="AY26" s="286" t="s">
        <v>150</v>
      </c>
      <c r="AZ26" s="284"/>
      <c r="BA26" s="284"/>
      <c r="BB26" s="284"/>
      <c r="BC26" s="284"/>
      <c r="BD26" s="285"/>
      <c r="BE26" s="237" t="s">
        <v>160</v>
      </c>
      <c r="BF26" s="237"/>
      <c r="BG26" s="237"/>
      <c r="BH26" s="237"/>
      <c r="BI26" s="237"/>
      <c r="BJ26" s="237"/>
      <c r="BK26" s="9"/>
    </row>
    <row r="27" spans="2:63" ht="18" customHeight="1">
      <c r="B27" s="60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72"/>
      <c r="O27" s="279"/>
      <c r="P27" s="280"/>
      <c r="Q27" s="280"/>
      <c r="R27" s="280"/>
      <c r="S27" s="280"/>
      <c r="T27" s="281"/>
      <c r="U27" s="279"/>
      <c r="V27" s="280"/>
      <c r="W27" s="280"/>
      <c r="X27" s="280"/>
      <c r="Y27" s="280"/>
      <c r="Z27" s="281"/>
      <c r="AA27" s="279"/>
      <c r="AB27" s="280"/>
      <c r="AC27" s="280"/>
      <c r="AD27" s="280"/>
      <c r="AE27" s="280"/>
      <c r="AF27" s="281"/>
      <c r="AG27" s="279" t="s">
        <v>299</v>
      </c>
      <c r="AH27" s="280"/>
      <c r="AI27" s="280"/>
      <c r="AJ27" s="280"/>
      <c r="AK27" s="280"/>
      <c r="AL27" s="281"/>
      <c r="AM27" s="250"/>
      <c r="AN27" s="250"/>
      <c r="AO27" s="250"/>
      <c r="AP27" s="250"/>
      <c r="AQ27" s="250"/>
      <c r="AR27" s="251"/>
      <c r="AS27" s="211"/>
      <c r="AT27" s="250"/>
      <c r="AU27" s="250"/>
      <c r="AV27" s="250"/>
      <c r="AW27" s="250"/>
      <c r="AX27" s="251"/>
      <c r="AY27" s="211"/>
      <c r="AZ27" s="250"/>
      <c r="BA27" s="250"/>
      <c r="BB27" s="250"/>
      <c r="BC27" s="250"/>
      <c r="BD27" s="251"/>
      <c r="BE27" s="211" t="s">
        <v>299</v>
      </c>
      <c r="BF27" s="250"/>
      <c r="BG27" s="250"/>
      <c r="BH27" s="250"/>
      <c r="BI27" s="250"/>
      <c r="BJ27" s="250"/>
      <c r="BK27" s="9"/>
    </row>
    <row r="28" spans="2:63" ht="12.75" customHeight="1"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52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4"/>
      <c r="AB28" s="174"/>
      <c r="AC28" s="175"/>
      <c r="AD28" s="292" t="s">
        <v>16</v>
      </c>
      <c r="AE28" s="292"/>
      <c r="AF28" s="292"/>
      <c r="AG28" s="174"/>
      <c r="AH28" s="175"/>
      <c r="AI28" s="175"/>
      <c r="AJ28" s="175"/>
      <c r="AK28" s="292" t="s">
        <v>151</v>
      </c>
      <c r="AL28" s="292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BA28" s="9"/>
      <c r="BB28" s="236" t="s">
        <v>16</v>
      </c>
      <c r="BC28" s="236"/>
      <c r="BD28" s="236"/>
      <c r="BF28" s="9"/>
      <c r="BG28" s="9"/>
      <c r="BH28" s="9"/>
      <c r="BI28" s="236" t="s">
        <v>151</v>
      </c>
      <c r="BJ28" s="236"/>
      <c r="BK28" s="9"/>
    </row>
    <row r="29" spans="2:63" ht="12.75" customHeight="1"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42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9"/>
    </row>
    <row r="30" spans="3:62" s="9" customFormat="1" ht="12.75" customHeight="1">
      <c r="C30" s="238" t="s">
        <v>161</v>
      </c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142"/>
      <c r="O30" s="282">
        <f>SUM(O33,O63)</f>
        <v>48137</v>
      </c>
      <c r="P30" s="282"/>
      <c r="Q30" s="282"/>
      <c r="R30" s="282"/>
      <c r="S30" s="282"/>
      <c r="T30" s="282"/>
      <c r="U30" s="282">
        <f>SUM(U33,U63)</f>
        <v>176104</v>
      </c>
      <c r="V30" s="282"/>
      <c r="W30" s="282"/>
      <c r="X30" s="282"/>
      <c r="Y30" s="282"/>
      <c r="Z30" s="282"/>
      <c r="AA30" s="282">
        <f>SUM(AA33,AA63)</f>
        <v>42712402</v>
      </c>
      <c r="AB30" s="282"/>
      <c r="AC30" s="282"/>
      <c r="AD30" s="282"/>
      <c r="AE30" s="282"/>
      <c r="AF30" s="282"/>
      <c r="AG30" s="282">
        <v>242541</v>
      </c>
      <c r="AH30" s="282"/>
      <c r="AI30" s="282"/>
      <c r="AJ30" s="282"/>
      <c r="AK30" s="282"/>
      <c r="AL30" s="282"/>
      <c r="AM30" s="289">
        <v>48410</v>
      </c>
      <c r="AN30" s="289"/>
      <c r="AO30" s="289"/>
      <c r="AP30" s="289"/>
      <c r="AQ30" s="289"/>
      <c r="AR30" s="289"/>
      <c r="AS30" s="289">
        <v>179155</v>
      </c>
      <c r="AT30" s="289"/>
      <c r="AU30" s="289"/>
      <c r="AV30" s="289"/>
      <c r="AW30" s="289"/>
      <c r="AX30" s="289"/>
      <c r="AY30" s="289">
        <v>45927968</v>
      </c>
      <c r="AZ30" s="289"/>
      <c r="BA30" s="289"/>
      <c r="BB30" s="289"/>
      <c r="BC30" s="289"/>
      <c r="BD30" s="289"/>
      <c r="BE30" s="289">
        <v>256359</v>
      </c>
      <c r="BF30" s="289"/>
      <c r="BG30" s="289"/>
      <c r="BH30" s="289"/>
      <c r="BI30" s="289"/>
      <c r="BJ30" s="289"/>
    </row>
    <row r="31" spans="3:62" s="9" customFormat="1" ht="12.75" customHeight="1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42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</row>
    <row r="32" spans="3:62" s="9" customFormat="1" ht="12.75" customHeigh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42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</row>
    <row r="33" spans="3:62" s="9" customFormat="1" ht="12.75" customHeight="1">
      <c r="C33" s="238" t="s">
        <v>162</v>
      </c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142"/>
      <c r="O33" s="282">
        <f>SUM(O35:T61)</f>
        <v>37613</v>
      </c>
      <c r="P33" s="282"/>
      <c r="Q33" s="282"/>
      <c r="R33" s="282"/>
      <c r="S33" s="282"/>
      <c r="T33" s="282"/>
      <c r="U33" s="282">
        <f>SUM(U35:Z61)</f>
        <v>147850</v>
      </c>
      <c r="V33" s="282"/>
      <c r="W33" s="282"/>
      <c r="X33" s="282"/>
      <c r="Y33" s="282"/>
      <c r="Z33" s="282"/>
      <c r="AA33" s="282">
        <f>SUM(AA35:AF61)</f>
        <v>36180764</v>
      </c>
      <c r="AB33" s="282"/>
      <c r="AC33" s="282"/>
      <c r="AD33" s="282"/>
      <c r="AE33" s="282"/>
      <c r="AF33" s="282"/>
      <c r="AG33" s="282">
        <v>244713</v>
      </c>
      <c r="AH33" s="282"/>
      <c r="AI33" s="282"/>
      <c r="AJ33" s="282"/>
      <c r="AK33" s="282"/>
      <c r="AL33" s="282"/>
      <c r="AM33" s="289">
        <v>37762</v>
      </c>
      <c r="AN33" s="289"/>
      <c r="AO33" s="289"/>
      <c r="AP33" s="289"/>
      <c r="AQ33" s="289"/>
      <c r="AR33" s="289"/>
      <c r="AS33" s="289">
        <v>149580</v>
      </c>
      <c r="AT33" s="289"/>
      <c r="AU33" s="289"/>
      <c r="AV33" s="289"/>
      <c r="AW33" s="289"/>
      <c r="AX33" s="289"/>
      <c r="AY33" s="289">
        <v>38754731</v>
      </c>
      <c r="AZ33" s="289"/>
      <c r="BA33" s="289"/>
      <c r="BB33" s="289"/>
      <c r="BC33" s="289"/>
      <c r="BD33" s="289"/>
      <c r="BE33" s="289">
        <v>259090</v>
      </c>
      <c r="BF33" s="289"/>
      <c r="BG33" s="289"/>
      <c r="BH33" s="289"/>
      <c r="BI33" s="289"/>
      <c r="BJ33" s="289"/>
    </row>
    <row r="34" spans="3:62" s="9" customFormat="1" ht="12.75" customHeight="1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42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</row>
    <row r="35" spans="4:62" s="9" customFormat="1" ht="12.75" customHeight="1">
      <c r="D35" s="238" t="s">
        <v>163</v>
      </c>
      <c r="E35" s="238"/>
      <c r="F35" s="238"/>
      <c r="G35" s="238"/>
      <c r="H35" s="238"/>
      <c r="I35" s="238"/>
      <c r="J35" s="238"/>
      <c r="K35" s="238"/>
      <c r="L35" s="238"/>
      <c r="M35" s="238"/>
      <c r="N35" s="142"/>
      <c r="O35" s="282">
        <v>4483</v>
      </c>
      <c r="P35" s="282"/>
      <c r="Q35" s="282"/>
      <c r="R35" s="282"/>
      <c r="S35" s="282"/>
      <c r="T35" s="282"/>
      <c r="U35" s="282">
        <v>24068</v>
      </c>
      <c r="V35" s="282"/>
      <c r="W35" s="282"/>
      <c r="X35" s="282"/>
      <c r="Y35" s="282"/>
      <c r="Z35" s="282"/>
      <c r="AA35" s="282">
        <v>7597053</v>
      </c>
      <c r="AB35" s="282"/>
      <c r="AC35" s="282"/>
      <c r="AD35" s="282"/>
      <c r="AE35" s="282"/>
      <c r="AF35" s="282"/>
      <c r="AG35" s="282">
        <v>315650</v>
      </c>
      <c r="AH35" s="282"/>
      <c r="AI35" s="282"/>
      <c r="AJ35" s="282"/>
      <c r="AK35" s="282"/>
      <c r="AL35" s="282"/>
      <c r="AM35" s="289">
        <v>4547</v>
      </c>
      <c r="AN35" s="289"/>
      <c r="AO35" s="289"/>
      <c r="AP35" s="289"/>
      <c r="AQ35" s="289"/>
      <c r="AR35" s="289"/>
      <c r="AS35" s="289">
        <v>24689</v>
      </c>
      <c r="AT35" s="289"/>
      <c r="AU35" s="289"/>
      <c r="AV35" s="289"/>
      <c r="AW35" s="289"/>
      <c r="AX35" s="289"/>
      <c r="AY35" s="289">
        <v>8302059</v>
      </c>
      <c r="AZ35" s="289"/>
      <c r="BA35" s="289"/>
      <c r="BB35" s="289"/>
      <c r="BC35" s="289"/>
      <c r="BD35" s="289"/>
      <c r="BE35" s="289">
        <v>336266</v>
      </c>
      <c r="BF35" s="289"/>
      <c r="BG35" s="289"/>
      <c r="BH35" s="289"/>
      <c r="BI35" s="289"/>
      <c r="BJ35" s="289"/>
    </row>
    <row r="36" spans="4:62" s="9" customFormat="1" ht="12.75" customHeight="1">
      <c r="D36" s="238" t="s">
        <v>164</v>
      </c>
      <c r="E36" s="238"/>
      <c r="F36" s="238"/>
      <c r="G36" s="238"/>
      <c r="H36" s="238"/>
      <c r="I36" s="238"/>
      <c r="J36" s="238"/>
      <c r="K36" s="238"/>
      <c r="L36" s="238"/>
      <c r="M36" s="238"/>
      <c r="N36" s="142"/>
      <c r="O36" s="282">
        <v>3584</v>
      </c>
      <c r="P36" s="282"/>
      <c r="Q36" s="282"/>
      <c r="R36" s="282"/>
      <c r="S36" s="282"/>
      <c r="T36" s="282"/>
      <c r="U36" s="282">
        <v>12090</v>
      </c>
      <c r="V36" s="282"/>
      <c r="W36" s="282"/>
      <c r="X36" s="282"/>
      <c r="Y36" s="282"/>
      <c r="Z36" s="282"/>
      <c r="AA36" s="282">
        <v>3235712</v>
      </c>
      <c r="AB36" s="282"/>
      <c r="AC36" s="282"/>
      <c r="AD36" s="282"/>
      <c r="AE36" s="282"/>
      <c r="AF36" s="282"/>
      <c r="AG36" s="282">
        <v>267635</v>
      </c>
      <c r="AH36" s="282"/>
      <c r="AI36" s="282"/>
      <c r="AJ36" s="282"/>
      <c r="AK36" s="282"/>
      <c r="AL36" s="282"/>
      <c r="AM36" s="289">
        <v>3576</v>
      </c>
      <c r="AN36" s="289"/>
      <c r="AO36" s="289"/>
      <c r="AP36" s="289"/>
      <c r="AQ36" s="289"/>
      <c r="AR36" s="289"/>
      <c r="AS36" s="289">
        <v>11663</v>
      </c>
      <c r="AT36" s="289"/>
      <c r="AU36" s="289"/>
      <c r="AV36" s="289"/>
      <c r="AW36" s="289"/>
      <c r="AX36" s="289"/>
      <c r="AY36" s="289">
        <v>3218066</v>
      </c>
      <c r="AZ36" s="289"/>
      <c r="BA36" s="289"/>
      <c r="BB36" s="289"/>
      <c r="BC36" s="289"/>
      <c r="BD36" s="289"/>
      <c r="BE36" s="289">
        <v>275921</v>
      </c>
      <c r="BF36" s="289"/>
      <c r="BG36" s="289"/>
      <c r="BH36" s="289"/>
      <c r="BI36" s="289"/>
      <c r="BJ36" s="289"/>
    </row>
    <row r="37" spans="4:62" s="9" customFormat="1" ht="12.75" customHeight="1">
      <c r="D37" s="238" t="s">
        <v>165</v>
      </c>
      <c r="E37" s="238"/>
      <c r="F37" s="238"/>
      <c r="G37" s="238"/>
      <c r="H37" s="238"/>
      <c r="I37" s="238"/>
      <c r="J37" s="238"/>
      <c r="K37" s="238"/>
      <c r="L37" s="238"/>
      <c r="M37" s="238"/>
      <c r="N37" s="142"/>
      <c r="O37" s="282">
        <v>4240</v>
      </c>
      <c r="P37" s="282"/>
      <c r="Q37" s="282"/>
      <c r="R37" s="282"/>
      <c r="S37" s="282"/>
      <c r="T37" s="282"/>
      <c r="U37" s="282">
        <v>15865</v>
      </c>
      <c r="V37" s="282"/>
      <c r="W37" s="282"/>
      <c r="X37" s="282"/>
      <c r="Y37" s="282"/>
      <c r="Z37" s="282"/>
      <c r="AA37" s="282">
        <v>4562316</v>
      </c>
      <c r="AB37" s="282"/>
      <c r="AC37" s="282"/>
      <c r="AD37" s="282"/>
      <c r="AE37" s="282"/>
      <c r="AF37" s="282"/>
      <c r="AG37" s="282">
        <v>287571</v>
      </c>
      <c r="AH37" s="282"/>
      <c r="AI37" s="282"/>
      <c r="AJ37" s="282"/>
      <c r="AK37" s="282"/>
      <c r="AL37" s="282"/>
      <c r="AM37" s="289">
        <v>4380</v>
      </c>
      <c r="AN37" s="289"/>
      <c r="AO37" s="289"/>
      <c r="AP37" s="289"/>
      <c r="AQ37" s="289"/>
      <c r="AR37" s="289"/>
      <c r="AS37" s="289">
        <v>16910</v>
      </c>
      <c r="AT37" s="289"/>
      <c r="AU37" s="289"/>
      <c r="AV37" s="289"/>
      <c r="AW37" s="289"/>
      <c r="AX37" s="289"/>
      <c r="AY37" s="289">
        <v>5091910</v>
      </c>
      <c r="AZ37" s="289"/>
      <c r="BA37" s="289"/>
      <c r="BB37" s="289"/>
      <c r="BC37" s="289"/>
      <c r="BD37" s="289"/>
      <c r="BE37" s="289">
        <v>301118</v>
      </c>
      <c r="BF37" s="289"/>
      <c r="BG37" s="289"/>
      <c r="BH37" s="289"/>
      <c r="BI37" s="289"/>
      <c r="BJ37" s="289"/>
    </row>
    <row r="38" spans="4:62" s="9" customFormat="1" ht="12.75" customHeight="1">
      <c r="D38" s="238" t="s">
        <v>166</v>
      </c>
      <c r="E38" s="238"/>
      <c r="F38" s="238"/>
      <c r="G38" s="238"/>
      <c r="H38" s="238"/>
      <c r="I38" s="238"/>
      <c r="J38" s="238"/>
      <c r="K38" s="238"/>
      <c r="L38" s="238"/>
      <c r="M38" s="238"/>
      <c r="N38" s="142"/>
      <c r="O38" s="282">
        <v>3912</v>
      </c>
      <c r="P38" s="282"/>
      <c r="Q38" s="282"/>
      <c r="R38" s="282"/>
      <c r="S38" s="282"/>
      <c r="T38" s="282"/>
      <c r="U38" s="282">
        <v>16783</v>
      </c>
      <c r="V38" s="282"/>
      <c r="W38" s="282"/>
      <c r="X38" s="282"/>
      <c r="Y38" s="282"/>
      <c r="Z38" s="282"/>
      <c r="AA38" s="282">
        <v>3915915</v>
      </c>
      <c r="AB38" s="282"/>
      <c r="AC38" s="282"/>
      <c r="AD38" s="282"/>
      <c r="AE38" s="282"/>
      <c r="AF38" s="282"/>
      <c r="AG38" s="282">
        <v>233326</v>
      </c>
      <c r="AH38" s="282"/>
      <c r="AI38" s="282"/>
      <c r="AJ38" s="282"/>
      <c r="AK38" s="282"/>
      <c r="AL38" s="282"/>
      <c r="AM38" s="289">
        <v>3913</v>
      </c>
      <c r="AN38" s="289"/>
      <c r="AO38" s="289"/>
      <c r="AP38" s="289"/>
      <c r="AQ38" s="289"/>
      <c r="AR38" s="289"/>
      <c r="AS38" s="289">
        <v>16734</v>
      </c>
      <c r="AT38" s="289"/>
      <c r="AU38" s="289"/>
      <c r="AV38" s="289"/>
      <c r="AW38" s="289"/>
      <c r="AX38" s="289"/>
      <c r="AY38" s="289">
        <v>4104151</v>
      </c>
      <c r="AZ38" s="289"/>
      <c r="BA38" s="289"/>
      <c r="BB38" s="289"/>
      <c r="BC38" s="289"/>
      <c r="BD38" s="289"/>
      <c r="BE38" s="289">
        <v>245258</v>
      </c>
      <c r="BF38" s="289"/>
      <c r="BG38" s="289"/>
      <c r="BH38" s="289"/>
      <c r="BI38" s="289"/>
      <c r="BJ38" s="289"/>
    </row>
    <row r="39" spans="4:62" s="9" customFormat="1" ht="12.75" customHeight="1">
      <c r="D39" s="238" t="s">
        <v>167</v>
      </c>
      <c r="E39" s="238"/>
      <c r="F39" s="238"/>
      <c r="G39" s="238"/>
      <c r="H39" s="238"/>
      <c r="I39" s="238"/>
      <c r="J39" s="238"/>
      <c r="K39" s="238"/>
      <c r="L39" s="238"/>
      <c r="M39" s="238"/>
      <c r="N39" s="142"/>
      <c r="O39" s="282">
        <v>1478</v>
      </c>
      <c r="P39" s="282"/>
      <c r="Q39" s="282"/>
      <c r="R39" s="282"/>
      <c r="S39" s="282"/>
      <c r="T39" s="282"/>
      <c r="U39" s="282">
        <v>5342</v>
      </c>
      <c r="V39" s="282"/>
      <c r="W39" s="282"/>
      <c r="X39" s="282"/>
      <c r="Y39" s="282"/>
      <c r="Z39" s="282"/>
      <c r="AA39" s="282">
        <v>1528563</v>
      </c>
      <c r="AB39" s="282"/>
      <c r="AC39" s="282"/>
      <c r="AD39" s="282"/>
      <c r="AE39" s="282"/>
      <c r="AF39" s="282"/>
      <c r="AG39" s="282">
        <v>286141</v>
      </c>
      <c r="AH39" s="282"/>
      <c r="AI39" s="282"/>
      <c r="AJ39" s="282"/>
      <c r="AK39" s="282"/>
      <c r="AL39" s="282"/>
      <c r="AM39" s="289">
        <v>1448</v>
      </c>
      <c r="AN39" s="289"/>
      <c r="AO39" s="289"/>
      <c r="AP39" s="289"/>
      <c r="AQ39" s="289"/>
      <c r="AR39" s="289"/>
      <c r="AS39" s="289">
        <v>5183</v>
      </c>
      <c r="AT39" s="289"/>
      <c r="AU39" s="289"/>
      <c r="AV39" s="289"/>
      <c r="AW39" s="289"/>
      <c r="AX39" s="289"/>
      <c r="AY39" s="289">
        <v>1618390</v>
      </c>
      <c r="AZ39" s="289"/>
      <c r="BA39" s="289"/>
      <c r="BB39" s="289"/>
      <c r="BC39" s="289"/>
      <c r="BD39" s="289"/>
      <c r="BE39" s="289">
        <v>312250</v>
      </c>
      <c r="BF39" s="289"/>
      <c r="BG39" s="289"/>
      <c r="BH39" s="289"/>
      <c r="BI39" s="289"/>
      <c r="BJ39" s="289"/>
    </row>
    <row r="40" spans="4:62" s="9" customFormat="1" ht="12.75" customHeight="1">
      <c r="D40" s="7"/>
      <c r="E40" s="7"/>
      <c r="F40" s="7"/>
      <c r="G40" s="7"/>
      <c r="H40" s="7"/>
      <c r="I40" s="7"/>
      <c r="J40" s="7"/>
      <c r="K40" s="7"/>
      <c r="L40" s="7"/>
      <c r="M40" s="7"/>
      <c r="N40" s="142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</row>
    <row r="41" spans="4:62" s="9" customFormat="1" ht="12.75" customHeight="1">
      <c r="D41" s="238" t="s">
        <v>168</v>
      </c>
      <c r="E41" s="238"/>
      <c r="F41" s="238"/>
      <c r="G41" s="238"/>
      <c r="H41" s="238"/>
      <c r="I41" s="238"/>
      <c r="J41" s="238"/>
      <c r="K41" s="238"/>
      <c r="L41" s="238"/>
      <c r="M41" s="238"/>
      <c r="N41" s="142"/>
      <c r="O41" s="282">
        <v>1040</v>
      </c>
      <c r="P41" s="282"/>
      <c r="Q41" s="282"/>
      <c r="R41" s="282"/>
      <c r="S41" s="282"/>
      <c r="T41" s="282"/>
      <c r="U41" s="282">
        <v>2117</v>
      </c>
      <c r="V41" s="282"/>
      <c r="W41" s="282"/>
      <c r="X41" s="282"/>
      <c r="Y41" s="282"/>
      <c r="Z41" s="282"/>
      <c r="AA41" s="282">
        <v>422349</v>
      </c>
      <c r="AB41" s="282"/>
      <c r="AC41" s="282"/>
      <c r="AD41" s="282"/>
      <c r="AE41" s="282"/>
      <c r="AF41" s="282"/>
      <c r="AG41" s="282">
        <v>199503</v>
      </c>
      <c r="AH41" s="282"/>
      <c r="AI41" s="282"/>
      <c r="AJ41" s="282"/>
      <c r="AK41" s="282"/>
      <c r="AL41" s="282"/>
      <c r="AM41" s="289">
        <v>1034</v>
      </c>
      <c r="AN41" s="289"/>
      <c r="AO41" s="289"/>
      <c r="AP41" s="289"/>
      <c r="AQ41" s="289"/>
      <c r="AR41" s="289"/>
      <c r="AS41" s="289">
        <v>2178</v>
      </c>
      <c r="AT41" s="289"/>
      <c r="AU41" s="289"/>
      <c r="AV41" s="289"/>
      <c r="AW41" s="289"/>
      <c r="AX41" s="289"/>
      <c r="AY41" s="289">
        <v>467931</v>
      </c>
      <c r="AZ41" s="289"/>
      <c r="BA41" s="289"/>
      <c r="BB41" s="289"/>
      <c r="BC41" s="289"/>
      <c r="BD41" s="289"/>
      <c r="BE41" s="289">
        <v>214845</v>
      </c>
      <c r="BF41" s="289"/>
      <c r="BG41" s="289"/>
      <c r="BH41" s="289"/>
      <c r="BI41" s="289"/>
      <c r="BJ41" s="289"/>
    </row>
    <row r="42" spans="4:62" s="9" customFormat="1" ht="12.75" customHeight="1">
      <c r="D42" s="238" t="s">
        <v>169</v>
      </c>
      <c r="E42" s="238"/>
      <c r="F42" s="238"/>
      <c r="G42" s="238"/>
      <c r="H42" s="238"/>
      <c r="I42" s="238"/>
      <c r="J42" s="238"/>
      <c r="K42" s="238"/>
      <c r="L42" s="238"/>
      <c r="M42" s="238"/>
      <c r="N42" s="142"/>
      <c r="O42" s="282">
        <v>411</v>
      </c>
      <c r="P42" s="282"/>
      <c r="Q42" s="282"/>
      <c r="R42" s="282"/>
      <c r="S42" s="282"/>
      <c r="T42" s="282"/>
      <c r="U42" s="282">
        <v>1021</v>
      </c>
      <c r="V42" s="282"/>
      <c r="W42" s="282"/>
      <c r="X42" s="282"/>
      <c r="Y42" s="282"/>
      <c r="Z42" s="282"/>
      <c r="AA42" s="282">
        <v>221207</v>
      </c>
      <c r="AB42" s="282"/>
      <c r="AC42" s="282"/>
      <c r="AD42" s="282"/>
      <c r="AE42" s="282"/>
      <c r="AF42" s="282"/>
      <c r="AG42" s="282">
        <v>216657</v>
      </c>
      <c r="AH42" s="282"/>
      <c r="AI42" s="282"/>
      <c r="AJ42" s="282"/>
      <c r="AK42" s="282"/>
      <c r="AL42" s="282"/>
      <c r="AM42" s="289">
        <v>421</v>
      </c>
      <c r="AN42" s="289"/>
      <c r="AO42" s="289"/>
      <c r="AP42" s="289"/>
      <c r="AQ42" s="289"/>
      <c r="AR42" s="289"/>
      <c r="AS42" s="289">
        <v>1093</v>
      </c>
      <c r="AT42" s="289"/>
      <c r="AU42" s="289"/>
      <c r="AV42" s="289"/>
      <c r="AW42" s="289"/>
      <c r="AX42" s="289"/>
      <c r="AY42" s="289">
        <v>243800</v>
      </c>
      <c r="AZ42" s="289"/>
      <c r="BA42" s="289"/>
      <c r="BB42" s="289"/>
      <c r="BC42" s="289"/>
      <c r="BD42" s="289"/>
      <c r="BE42" s="289">
        <v>223056</v>
      </c>
      <c r="BF42" s="289"/>
      <c r="BG42" s="289"/>
      <c r="BH42" s="289"/>
      <c r="BI42" s="289"/>
      <c r="BJ42" s="289"/>
    </row>
    <row r="43" spans="4:62" s="9" customFormat="1" ht="12.75" customHeight="1">
      <c r="D43" s="238" t="s">
        <v>170</v>
      </c>
      <c r="E43" s="238"/>
      <c r="F43" s="238"/>
      <c r="G43" s="238"/>
      <c r="H43" s="238"/>
      <c r="I43" s="238"/>
      <c r="J43" s="238"/>
      <c r="K43" s="238"/>
      <c r="L43" s="238"/>
      <c r="M43" s="238"/>
      <c r="N43" s="142"/>
      <c r="O43" s="282">
        <v>734</v>
      </c>
      <c r="P43" s="282"/>
      <c r="Q43" s="282"/>
      <c r="R43" s="282"/>
      <c r="S43" s="282"/>
      <c r="T43" s="282"/>
      <c r="U43" s="282">
        <v>3676</v>
      </c>
      <c r="V43" s="282"/>
      <c r="W43" s="282"/>
      <c r="X43" s="282"/>
      <c r="Y43" s="282"/>
      <c r="Z43" s="282"/>
      <c r="AA43" s="282">
        <v>792529</v>
      </c>
      <c r="AB43" s="282"/>
      <c r="AC43" s="282"/>
      <c r="AD43" s="282"/>
      <c r="AE43" s="282"/>
      <c r="AF43" s="282"/>
      <c r="AG43" s="282">
        <v>215595</v>
      </c>
      <c r="AH43" s="282"/>
      <c r="AI43" s="282"/>
      <c r="AJ43" s="282"/>
      <c r="AK43" s="282"/>
      <c r="AL43" s="282"/>
      <c r="AM43" s="289">
        <v>722</v>
      </c>
      <c r="AN43" s="289"/>
      <c r="AO43" s="289"/>
      <c r="AP43" s="289"/>
      <c r="AQ43" s="289"/>
      <c r="AR43" s="289"/>
      <c r="AS43" s="289">
        <v>3559</v>
      </c>
      <c r="AT43" s="289"/>
      <c r="AU43" s="289"/>
      <c r="AV43" s="289"/>
      <c r="AW43" s="289"/>
      <c r="AX43" s="289"/>
      <c r="AY43" s="289">
        <v>818010</v>
      </c>
      <c r="AZ43" s="289"/>
      <c r="BA43" s="289"/>
      <c r="BB43" s="289"/>
      <c r="BC43" s="289"/>
      <c r="BD43" s="289"/>
      <c r="BE43" s="289">
        <v>229843</v>
      </c>
      <c r="BF43" s="289"/>
      <c r="BG43" s="289"/>
      <c r="BH43" s="289"/>
      <c r="BI43" s="289"/>
      <c r="BJ43" s="289"/>
    </row>
    <row r="44" spans="4:62" s="9" customFormat="1" ht="12.75" customHeight="1">
      <c r="D44" s="238" t="s">
        <v>171</v>
      </c>
      <c r="E44" s="238"/>
      <c r="F44" s="238"/>
      <c r="G44" s="238"/>
      <c r="H44" s="238"/>
      <c r="I44" s="238"/>
      <c r="J44" s="238"/>
      <c r="K44" s="238"/>
      <c r="L44" s="238"/>
      <c r="M44" s="238"/>
      <c r="N44" s="142"/>
      <c r="O44" s="282">
        <v>1060</v>
      </c>
      <c r="P44" s="282"/>
      <c r="Q44" s="282"/>
      <c r="R44" s="282"/>
      <c r="S44" s="282"/>
      <c r="T44" s="282"/>
      <c r="U44" s="282">
        <v>3818</v>
      </c>
      <c r="V44" s="282"/>
      <c r="W44" s="282"/>
      <c r="X44" s="282"/>
      <c r="Y44" s="282"/>
      <c r="Z44" s="282"/>
      <c r="AA44" s="282">
        <v>902570</v>
      </c>
      <c r="AB44" s="282"/>
      <c r="AC44" s="282"/>
      <c r="AD44" s="282"/>
      <c r="AE44" s="282"/>
      <c r="AF44" s="282"/>
      <c r="AG44" s="282">
        <v>236399</v>
      </c>
      <c r="AH44" s="282"/>
      <c r="AI44" s="282"/>
      <c r="AJ44" s="282"/>
      <c r="AK44" s="282"/>
      <c r="AL44" s="282"/>
      <c r="AM44" s="289">
        <v>1076</v>
      </c>
      <c r="AN44" s="289"/>
      <c r="AO44" s="289"/>
      <c r="AP44" s="289"/>
      <c r="AQ44" s="289"/>
      <c r="AR44" s="289"/>
      <c r="AS44" s="289">
        <v>4061</v>
      </c>
      <c r="AT44" s="289"/>
      <c r="AU44" s="289"/>
      <c r="AV44" s="289"/>
      <c r="AW44" s="289"/>
      <c r="AX44" s="289"/>
      <c r="AY44" s="289">
        <v>986517</v>
      </c>
      <c r="AZ44" s="289"/>
      <c r="BA44" s="289"/>
      <c r="BB44" s="289"/>
      <c r="BC44" s="289"/>
      <c r="BD44" s="289"/>
      <c r="BE44" s="289">
        <v>242925</v>
      </c>
      <c r="BF44" s="289"/>
      <c r="BG44" s="289"/>
      <c r="BH44" s="289"/>
      <c r="BI44" s="289"/>
      <c r="BJ44" s="289"/>
    </row>
    <row r="45" spans="4:62" s="9" customFormat="1" ht="12.75" customHeight="1">
      <c r="D45" s="238" t="s">
        <v>172</v>
      </c>
      <c r="E45" s="238"/>
      <c r="F45" s="238"/>
      <c r="G45" s="238"/>
      <c r="H45" s="238"/>
      <c r="I45" s="238"/>
      <c r="J45" s="238"/>
      <c r="K45" s="238"/>
      <c r="L45" s="238"/>
      <c r="M45" s="238"/>
      <c r="N45" s="142"/>
      <c r="O45" s="282">
        <v>518</v>
      </c>
      <c r="P45" s="282"/>
      <c r="Q45" s="282"/>
      <c r="R45" s="282"/>
      <c r="S45" s="282"/>
      <c r="T45" s="282"/>
      <c r="U45" s="282">
        <v>1577</v>
      </c>
      <c r="V45" s="282"/>
      <c r="W45" s="282"/>
      <c r="X45" s="282"/>
      <c r="Y45" s="282"/>
      <c r="Z45" s="282"/>
      <c r="AA45" s="282">
        <v>282365</v>
      </c>
      <c r="AB45" s="282"/>
      <c r="AC45" s="282"/>
      <c r="AD45" s="282"/>
      <c r="AE45" s="282"/>
      <c r="AF45" s="282"/>
      <c r="AG45" s="282">
        <v>179052</v>
      </c>
      <c r="AH45" s="282"/>
      <c r="AI45" s="282"/>
      <c r="AJ45" s="282"/>
      <c r="AK45" s="282"/>
      <c r="AL45" s="282"/>
      <c r="AM45" s="289">
        <v>511</v>
      </c>
      <c r="AN45" s="289"/>
      <c r="AO45" s="289"/>
      <c r="AP45" s="289"/>
      <c r="AQ45" s="289"/>
      <c r="AR45" s="289"/>
      <c r="AS45" s="289">
        <v>1667</v>
      </c>
      <c r="AT45" s="289"/>
      <c r="AU45" s="289"/>
      <c r="AV45" s="289"/>
      <c r="AW45" s="289"/>
      <c r="AX45" s="289"/>
      <c r="AY45" s="289">
        <v>302210</v>
      </c>
      <c r="AZ45" s="289"/>
      <c r="BA45" s="289"/>
      <c r="BB45" s="289"/>
      <c r="BC45" s="289"/>
      <c r="BD45" s="289"/>
      <c r="BE45" s="289">
        <v>181290</v>
      </c>
      <c r="BF45" s="289"/>
      <c r="BG45" s="289"/>
      <c r="BH45" s="289"/>
      <c r="BI45" s="289"/>
      <c r="BJ45" s="289"/>
    </row>
    <row r="46" spans="4:62" s="9" customFormat="1" ht="12.75" customHeight="1">
      <c r="D46" s="7"/>
      <c r="E46" s="7"/>
      <c r="F46" s="7"/>
      <c r="G46" s="7"/>
      <c r="H46" s="7"/>
      <c r="I46" s="7"/>
      <c r="J46" s="7"/>
      <c r="K46" s="7"/>
      <c r="L46" s="7"/>
      <c r="M46" s="7"/>
      <c r="N46" s="142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</row>
    <row r="47" spans="4:62" s="9" customFormat="1" ht="12.75" customHeight="1">
      <c r="D47" s="238" t="s">
        <v>173</v>
      </c>
      <c r="E47" s="238"/>
      <c r="F47" s="238"/>
      <c r="G47" s="238"/>
      <c r="H47" s="238"/>
      <c r="I47" s="238"/>
      <c r="J47" s="238"/>
      <c r="K47" s="238"/>
      <c r="L47" s="238"/>
      <c r="M47" s="238"/>
      <c r="N47" s="142"/>
      <c r="O47" s="282">
        <v>568</v>
      </c>
      <c r="P47" s="282"/>
      <c r="Q47" s="282"/>
      <c r="R47" s="282"/>
      <c r="S47" s="282"/>
      <c r="T47" s="282"/>
      <c r="U47" s="282">
        <v>1566</v>
      </c>
      <c r="V47" s="282"/>
      <c r="W47" s="282"/>
      <c r="X47" s="282"/>
      <c r="Y47" s="282"/>
      <c r="Z47" s="282"/>
      <c r="AA47" s="282">
        <v>333436</v>
      </c>
      <c r="AB47" s="282"/>
      <c r="AC47" s="282"/>
      <c r="AD47" s="282"/>
      <c r="AE47" s="282"/>
      <c r="AF47" s="282"/>
      <c r="AG47" s="282">
        <v>212922</v>
      </c>
      <c r="AH47" s="282"/>
      <c r="AI47" s="282"/>
      <c r="AJ47" s="282"/>
      <c r="AK47" s="282"/>
      <c r="AL47" s="282"/>
      <c r="AM47" s="289">
        <v>578</v>
      </c>
      <c r="AN47" s="289"/>
      <c r="AO47" s="289"/>
      <c r="AP47" s="289"/>
      <c r="AQ47" s="289"/>
      <c r="AR47" s="289"/>
      <c r="AS47" s="289">
        <v>1553</v>
      </c>
      <c r="AT47" s="289"/>
      <c r="AU47" s="289"/>
      <c r="AV47" s="289"/>
      <c r="AW47" s="289"/>
      <c r="AX47" s="289"/>
      <c r="AY47" s="289">
        <v>337819</v>
      </c>
      <c r="AZ47" s="289"/>
      <c r="BA47" s="289"/>
      <c r="BB47" s="289"/>
      <c r="BC47" s="289"/>
      <c r="BD47" s="289"/>
      <c r="BE47" s="289">
        <v>217527</v>
      </c>
      <c r="BF47" s="289"/>
      <c r="BG47" s="289"/>
      <c r="BH47" s="289"/>
      <c r="BI47" s="289"/>
      <c r="BJ47" s="289"/>
    </row>
    <row r="48" spans="4:62" s="9" customFormat="1" ht="12.75" customHeight="1">
      <c r="D48" s="238" t="s">
        <v>174</v>
      </c>
      <c r="E48" s="238"/>
      <c r="F48" s="238"/>
      <c r="G48" s="238"/>
      <c r="H48" s="238"/>
      <c r="I48" s="238"/>
      <c r="J48" s="238"/>
      <c r="K48" s="238"/>
      <c r="L48" s="238"/>
      <c r="M48" s="238"/>
      <c r="N48" s="142"/>
      <c r="O48" s="282">
        <v>664</v>
      </c>
      <c r="P48" s="282"/>
      <c r="Q48" s="282"/>
      <c r="R48" s="282"/>
      <c r="S48" s="282"/>
      <c r="T48" s="282"/>
      <c r="U48" s="282">
        <v>1529</v>
      </c>
      <c r="V48" s="282"/>
      <c r="W48" s="282"/>
      <c r="X48" s="282"/>
      <c r="Y48" s="282"/>
      <c r="Z48" s="282"/>
      <c r="AA48" s="282">
        <v>304957</v>
      </c>
      <c r="AB48" s="282"/>
      <c r="AC48" s="282"/>
      <c r="AD48" s="282"/>
      <c r="AE48" s="282"/>
      <c r="AF48" s="282"/>
      <c r="AG48" s="282">
        <v>199449</v>
      </c>
      <c r="AH48" s="282"/>
      <c r="AI48" s="282"/>
      <c r="AJ48" s="282"/>
      <c r="AK48" s="282"/>
      <c r="AL48" s="282"/>
      <c r="AM48" s="289">
        <v>671</v>
      </c>
      <c r="AN48" s="289"/>
      <c r="AO48" s="289"/>
      <c r="AP48" s="289"/>
      <c r="AQ48" s="289"/>
      <c r="AR48" s="289"/>
      <c r="AS48" s="289">
        <v>1539</v>
      </c>
      <c r="AT48" s="289"/>
      <c r="AU48" s="289"/>
      <c r="AV48" s="289"/>
      <c r="AW48" s="289"/>
      <c r="AX48" s="289"/>
      <c r="AY48" s="289">
        <v>326332</v>
      </c>
      <c r="AZ48" s="289"/>
      <c r="BA48" s="289"/>
      <c r="BB48" s="289"/>
      <c r="BC48" s="289"/>
      <c r="BD48" s="289"/>
      <c r="BE48" s="289">
        <v>212042</v>
      </c>
      <c r="BF48" s="289"/>
      <c r="BG48" s="289"/>
      <c r="BH48" s="289"/>
      <c r="BI48" s="289"/>
      <c r="BJ48" s="289"/>
    </row>
    <row r="49" spans="4:62" s="9" customFormat="1" ht="12.75" customHeight="1">
      <c r="D49" s="238" t="s">
        <v>175</v>
      </c>
      <c r="E49" s="238"/>
      <c r="F49" s="238"/>
      <c r="G49" s="238"/>
      <c r="H49" s="238"/>
      <c r="I49" s="238"/>
      <c r="J49" s="238"/>
      <c r="K49" s="238"/>
      <c r="L49" s="238"/>
      <c r="M49" s="238"/>
      <c r="N49" s="142"/>
      <c r="O49" s="282">
        <v>2627</v>
      </c>
      <c r="P49" s="282"/>
      <c r="Q49" s="282"/>
      <c r="R49" s="282"/>
      <c r="S49" s="282"/>
      <c r="T49" s="282"/>
      <c r="U49" s="282">
        <v>8731</v>
      </c>
      <c r="V49" s="282"/>
      <c r="W49" s="282"/>
      <c r="X49" s="282"/>
      <c r="Y49" s="282"/>
      <c r="Z49" s="282"/>
      <c r="AA49" s="282">
        <v>1959832</v>
      </c>
      <c r="AB49" s="282"/>
      <c r="AC49" s="282"/>
      <c r="AD49" s="282"/>
      <c r="AE49" s="282"/>
      <c r="AF49" s="282"/>
      <c r="AG49" s="282">
        <v>224468</v>
      </c>
      <c r="AH49" s="282"/>
      <c r="AI49" s="282"/>
      <c r="AJ49" s="282"/>
      <c r="AK49" s="282"/>
      <c r="AL49" s="282"/>
      <c r="AM49" s="289">
        <v>2633</v>
      </c>
      <c r="AN49" s="289"/>
      <c r="AO49" s="289"/>
      <c r="AP49" s="289"/>
      <c r="AQ49" s="289"/>
      <c r="AR49" s="289"/>
      <c r="AS49" s="289">
        <v>8798</v>
      </c>
      <c r="AT49" s="289"/>
      <c r="AU49" s="289"/>
      <c r="AV49" s="289"/>
      <c r="AW49" s="289"/>
      <c r="AX49" s="289"/>
      <c r="AY49" s="289">
        <v>2071976</v>
      </c>
      <c r="AZ49" s="289"/>
      <c r="BA49" s="289"/>
      <c r="BB49" s="289"/>
      <c r="BC49" s="289"/>
      <c r="BD49" s="289"/>
      <c r="BE49" s="289">
        <v>235505</v>
      </c>
      <c r="BF49" s="289"/>
      <c r="BG49" s="289"/>
      <c r="BH49" s="289"/>
      <c r="BI49" s="289"/>
      <c r="BJ49" s="289"/>
    </row>
    <row r="50" spans="4:62" s="9" customFormat="1" ht="12.75" customHeight="1">
      <c r="D50" s="238" t="s">
        <v>176</v>
      </c>
      <c r="E50" s="238"/>
      <c r="F50" s="238"/>
      <c r="G50" s="238"/>
      <c r="H50" s="238"/>
      <c r="I50" s="238"/>
      <c r="J50" s="238"/>
      <c r="K50" s="238"/>
      <c r="L50" s="238"/>
      <c r="M50" s="238"/>
      <c r="N50" s="142"/>
      <c r="O50" s="282">
        <v>980</v>
      </c>
      <c r="P50" s="282"/>
      <c r="Q50" s="282"/>
      <c r="R50" s="282"/>
      <c r="S50" s="282"/>
      <c r="T50" s="282"/>
      <c r="U50" s="282">
        <v>3794</v>
      </c>
      <c r="V50" s="282"/>
      <c r="W50" s="282"/>
      <c r="X50" s="282"/>
      <c r="Y50" s="282"/>
      <c r="Z50" s="282"/>
      <c r="AA50" s="282">
        <v>716900</v>
      </c>
      <c r="AB50" s="282"/>
      <c r="AC50" s="282"/>
      <c r="AD50" s="282"/>
      <c r="AE50" s="282"/>
      <c r="AF50" s="282"/>
      <c r="AG50" s="282">
        <v>188956</v>
      </c>
      <c r="AH50" s="282"/>
      <c r="AI50" s="282"/>
      <c r="AJ50" s="282"/>
      <c r="AK50" s="282"/>
      <c r="AL50" s="282"/>
      <c r="AM50" s="289">
        <v>1022</v>
      </c>
      <c r="AN50" s="289"/>
      <c r="AO50" s="289"/>
      <c r="AP50" s="289"/>
      <c r="AQ50" s="289"/>
      <c r="AR50" s="289"/>
      <c r="AS50" s="289">
        <v>3762</v>
      </c>
      <c r="AT50" s="289"/>
      <c r="AU50" s="289"/>
      <c r="AV50" s="289"/>
      <c r="AW50" s="289"/>
      <c r="AX50" s="289"/>
      <c r="AY50" s="289">
        <v>736549</v>
      </c>
      <c r="AZ50" s="289"/>
      <c r="BA50" s="289"/>
      <c r="BB50" s="289"/>
      <c r="BC50" s="289"/>
      <c r="BD50" s="289"/>
      <c r="BE50" s="289">
        <v>195787</v>
      </c>
      <c r="BF50" s="289"/>
      <c r="BG50" s="289"/>
      <c r="BH50" s="289"/>
      <c r="BI50" s="289"/>
      <c r="BJ50" s="289"/>
    </row>
    <row r="51" spans="4:62" s="9" customFormat="1" ht="12.75" customHeight="1">
      <c r="D51" s="238" t="s">
        <v>177</v>
      </c>
      <c r="E51" s="238"/>
      <c r="F51" s="238"/>
      <c r="G51" s="238"/>
      <c r="H51" s="238"/>
      <c r="I51" s="238"/>
      <c r="J51" s="238"/>
      <c r="K51" s="238"/>
      <c r="L51" s="238"/>
      <c r="M51" s="238"/>
      <c r="N51" s="142"/>
      <c r="O51" s="282">
        <v>1046</v>
      </c>
      <c r="P51" s="282"/>
      <c r="Q51" s="282"/>
      <c r="R51" s="282"/>
      <c r="S51" s="282"/>
      <c r="T51" s="282"/>
      <c r="U51" s="282">
        <v>3538</v>
      </c>
      <c r="V51" s="282"/>
      <c r="W51" s="282"/>
      <c r="X51" s="282"/>
      <c r="Y51" s="282"/>
      <c r="Z51" s="282"/>
      <c r="AA51" s="282">
        <v>659469</v>
      </c>
      <c r="AB51" s="282"/>
      <c r="AC51" s="282"/>
      <c r="AD51" s="282"/>
      <c r="AE51" s="282"/>
      <c r="AF51" s="282"/>
      <c r="AG51" s="282">
        <v>186396</v>
      </c>
      <c r="AH51" s="282"/>
      <c r="AI51" s="282"/>
      <c r="AJ51" s="282"/>
      <c r="AK51" s="282"/>
      <c r="AL51" s="282"/>
      <c r="AM51" s="289">
        <v>1053</v>
      </c>
      <c r="AN51" s="289"/>
      <c r="AO51" s="289"/>
      <c r="AP51" s="289"/>
      <c r="AQ51" s="289"/>
      <c r="AR51" s="289"/>
      <c r="AS51" s="289">
        <v>3576</v>
      </c>
      <c r="AT51" s="289"/>
      <c r="AU51" s="289"/>
      <c r="AV51" s="289"/>
      <c r="AW51" s="289"/>
      <c r="AX51" s="289"/>
      <c r="AY51" s="289">
        <v>713355</v>
      </c>
      <c r="AZ51" s="289"/>
      <c r="BA51" s="289"/>
      <c r="BB51" s="289"/>
      <c r="BC51" s="289"/>
      <c r="BD51" s="289"/>
      <c r="BE51" s="289">
        <v>199484</v>
      </c>
      <c r="BF51" s="289"/>
      <c r="BG51" s="289"/>
      <c r="BH51" s="289"/>
      <c r="BI51" s="289"/>
      <c r="BJ51" s="289"/>
    </row>
    <row r="52" spans="4:62" s="9" customFormat="1" ht="12.7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142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</row>
    <row r="53" spans="4:62" s="9" customFormat="1" ht="12.75" customHeight="1">
      <c r="D53" s="238" t="s">
        <v>178</v>
      </c>
      <c r="E53" s="238"/>
      <c r="F53" s="238"/>
      <c r="G53" s="238"/>
      <c r="H53" s="238"/>
      <c r="I53" s="238"/>
      <c r="J53" s="238"/>
      <c r="K53" s="238"/>
      <c r="L53" s="238"/>
      <c r="M53" s="238"/>
      <c r="N53" s="142"/>
      <c r="O53" s="282">
        <v>2166</v>
      </c>
      <c r="P53" s="282"/>
      <c r="Q53" s="282"/>
      <c r="R53" s="282"/>
      <c r="S53" s="282"/>
      <c r="T53" s="282"/>
      <c r="U53" s="282">
        <v>8141</v>
      </c>
      <c r="V53" s="282"/>
      <c r="W53" s="282"/>
      <c r="X53" s="282"/>
      <c r="Y53" s="282"/>
      <c r="Z53" s="282"/>
      <c r="AA53" s="282">
        <v>1668433</v>
      </c>
      <c r="AB53" s="282"/>
      <c r="AC53" s="282"/>
      <c r="AD53" s="282"/>
      <c r="AE53" s="282"/>
      <c r="AF53" s="282"/>
      <c r="AG53" s="282">
        <v>204942</v>
      </c>
      <c r="AH53" s="282"/>
      <c r="AI53" s="282"/>
      <c r="AJ53" s="282"/>
      <c r="AK53" s="282"/>
      <c r="AL53" s="282"/>
      <c r="AM53" s="289">
        <v>2139</v>
      </c>
      <c r="AN53" s="289"/>
      <c r="AO53" s="289"/>
      <c r="AP53" s="289"/>
      <c r="AQ53" s="289"/>
      <c r="AR53" s="289"/>
      <c r="AS53" s="289">
        <v>8196</v>
      </c>
      <c r="AT53" s="289"/>
      <c r="AU53" s="289"/>
      <c r="AV53" s="289"/>
      <c r="AW53" s="289"/>
      <c r="AX53" s="289"/>
      <c r="AY53" s="289">
        <v>1774729</v>
      </c>
      <c r="AZ53" s="289"/>
      <c r="BA53" s="289"/>
      <c r="BB53" s="289"/>
      <c r="BC53" s="289"/>
      <c r="BD53" s="289"/>
      <c r="BE53" s="289">
        <v>216536</v>
      </c>
      <c r="BF53" s="289"/>
      <c r="BG53" s="289"/>
      <c r="BH53" s="289"/>
      <c r="BI53" s="289"/>
      <c r="BJ53" s="289"/>
    </row>
    <row r="54" spans="4:62" s="9" customFormat="1" ht="12.75" customHeight="1">
      <c r="D54" s="238" t="s">
        <v>179</v>
      </c>
      <c r="E54" s="238"/>
      <c r="F54" s="238"/>
      <c r="G54" s="238"/>
      <c r="H54" s="238"/>
      <c r="I54" s="238"/>
      <c r="J54" s="238"/>
      <c r="K54" s="238"/>
      <c r="L54" s="238"/>
      <c r="M54" s="238"/>
      <c r="N54" s="142"/>
      <c r="O54" s="282">
        <v>489</v>
      </c>
      <c r="P54" s="282"/>
      <c r="Q54" s="282"/>
      <c r="R54" s="282"/>
      <c r="S54" s="282"/>
      <c r="T54" s="282"/>
      <c r="U54" s="282">
        <v>1541</v>
      </c>
      <c r="V54" s="282"/>
      <c r="W54" s="282"/>
      <c r="X54" s="282"/>
      <c r="Y54" s="282"/>
      <c r="Z54" s="282"/>
      <c r="AA54" s="282">
        <v>307289</v>
      </c>
      <c r="AB54" s="282"/>
      <c r="AC54" s="282"/>
      <c r="AD54" s="282"/>
      <c r="AE54" s="282"/>
      <c r="AF54" s="282"/>
      <c r="AG54" s="282">
        <v>199409</v>
      </c>
      <c r="AH54" s="282"/>
      <c r="AI54" s="282"/>
      <c r="AJ54" s="282"/>
      <c r="AK54" s="282"/>
      <c r="AL54" s="282"/>
      <c r="AM54" s="289">
        <v>476</v>
      </c>
      <c r="AN54" s="289"/>
      <c r="AO54" s="289"/>
      <c r="AP54" s="289"/>
      <c r="AQ54" s="289"/>
      <c r="AR54" s="289"/>
      <c r="AS54" s="289">
        <v>1595</v>
      </c>
      <c r="AT54" s="289"/>
      <c r="AU54" s="289"/>
      <c r="AV54" s="289"/>
      <c r="AW54" s="289"/>
      <c r="AX54" s="289"/>
      <c r="AY54" s="289">
        <v>367768</v>
      </c>
      <c r="AZ54" s="289"/>
      <c r="BA54" s="289"/>
      <c r="BB54" s="289"/>
      <c r="BC54" s="289"/>
      <c r="BD54" s="289"/>
      <c r="BE54" s="289">
        <v>230575</v>
      </c>
      <c r="BF54" s="289"/>
      <c r="BG54" s="289"/>
      <c r="BH54" s="289"/>
      <c r="BI54" s="289"/>
      <c r="BJ54" s="289"/>
    </row>
    <row r="55" spans="4:62" s="9" customFormat="1" ht="12.75" customHeight="1">
      <c r="D55" s="238" t="s">
        <v>180</v>
      </c>
      <c r="E55" s="238"/>
      <c r="F55" s="238"/>
      <c r="G55" s="238"/>
      <c r="H55" s="238"/>
      <c r="I55" s="238"/>
      <c r="J55" s="238"/>
      <c r="K55" s="238"/>
      <c r="L55" s="238"/>
      <c r="M55" s="238"/>
      <c r="N55" s="142"/>
      <c r="O55" s="282">
        <v>298</v>
      </c>
      <c r="P55" s="282"/>
      <c r="Q55" s="282"/>
      <c r="R55" s="282"/>
      <c r="S55" s="282"/>
      <c r="T55" s="282"/>
      <c r="U55" s="282">
        <v>635</v>
      </c>
      <c r="V55" s="282"/>
      <c r="W55" s="282"/>
      <c r="X55" s="282"/>
      <c r="Y55" s="282"/>
      <c r="Z55" s="282"/>
      <c r="AA55" s="282">
        <v>142843</v>
      </c>
      <c r="AB55" s="282"/>
      <c r="AC55" s="282"/>
      <c r="AD55" s="282"/>
      <c r="AE55" s="282"/>
      <c r="AF55" s="282"/>
      <c r="AG55" s="282">
        <v>224949</v>
      </c>
      <c r="AH55" s="282"/>
      <c r="AI55" s="282"/>
      <c r="AJ55" s="282"/>
      <c r="AK55" s="282"/>
      <c r="AL55" s="282"/>
      <c r="AM55" s="289">
        <v>280</v>
      </c>
      <c r="AN55" s="289"/>
      <c r="AO55" s="289"/>
      <c r="AP55" s="289"/>
      <c r="AQ55" s="289"/>
      <c r="AR55" s="289"/>
      <c r="AS55" s="289">
        <v>604</v>
      </c>
      <c r="AT55" s="289"/>
      <c r="AU55" s="289"/>
      <c r="AV55" s="289"/>
      <c r="AW55" s="289"/>
      <c r="AX55" s="289"/>
      <c r="AY55" s="289">
        <v>144173</v>
      </c>
      <c r="AZ55" s="289"/>
      <c r="BA55" s="289"/>
      <c r="BB55" s="289"/>
      <c r="BC55" s="289"/>
      <c r="BD55" s="289"/>
      <c r="BE55" s="289">
        <v>238697</v>
      </c>
      <c r="BF55" s="289"/>
      <c r="BG55" s="289"/>
      <c r="BH55" s="289"/>
      <c r="BI55" s="289"/>
      <c r="BJ55" s="289"/>
    </row>
    <row r="56" spans="4:62" s="9" customFormat="1" ht="12.75" customHeight="1">
      <c r="D56" s="238" t="s">
        <v>181</v>
      </c>
      <c r="E56" s="238"/>
      <c r="F56" s="238"/>
      <c r="G56" s="238"/>
      <c r="H56" s="238"/>
      <c r="I56" s="238"/>
      <c r="J56" s="238"/>
      <c r="K56" s="238"/>
      <c r="L56" s="238"/>
      <c r="M56" s="238"/>
      <c r="N56" s="142"/>
      <c r="O56" s="282">
        <v>1489</v>
      </c>
      <c r="P56" s="282"/>
      <c r="Q56" s="282"/>
      <c r="R56" s="282"/>
      <c r="S56" s="282"/>
      <c r="T56" s="282"/>
      <c r="U56" s="282">
        <v>5944</v>
      </c>
      <c r="V56" s="282"/>
      <c r="W56" s="282"/>
      <c r="X56" s="282"/>
      <c r="Y56" s="282"/>
      <c r="Z56" s="282"/>
      <c r="AA56" s="282">
        <v>1220822</v>
      </c>
      <c r="AB56" s="282"/>
      <c r="AC56" s="282"/>
      <c r="AD56" s="282"/>
      <c r="AE56" s="282"/>
      <c r="AF56" s="282"/>
      <c r="AG56" s="282">
        <v>205387</v>
      </c>
      <c r="AH56" s="282"/>
      <c r="AI56" s="282"/>
      <c r="AJ56" s="282"/>
      <c r="AK56" s="282"/>
      <c r="AL56" s="282"/>
      <c r="AM56" s="289">
        <v>1499</v>
      </c>
      <c r="AN56" s="289"/>
      <c r="AO56" s="289"/>
      <c r="AP56" s="289"/>
      <c r="AQ56" s="289"/>
      <c r="AR56" s="289"/>
      <c r="AS56" s="289">
        <v>5917</v>
      </c>
      <c r="AT56" s="289"/>
      <c r="AU56" s="289"/>
      <c r="AV56" s="289"/>
      <c r="AW56" s="289"/>
      <c r="AX56" s="289"/>
      <c r="AY56" s="289">
        <v>1307126</v>
      </c>
      <c r="AZ56" s="289"/>
      <c r="BA56" s="289"/>
      <c r="BB56" s="289"/>
      <c r="BC56" s="289"/>
      <c r="BD56" s="289"/>
      <c r="BE56" s="289">
        <v>220910</v>
      </c>
      <c r="BF56" s="289"/>
      <c r="BG56" s="289"/>
      <c r="BH56" s="289"/>
      <c r="BI56" s="289"/>
      <c r="BJ56" s="289"/>
    </row>
    <row r="57" spans="4:62" s="9" customFormat="1" ht="12.75" customHeight="1">
      <c r="D57" s="238" t="s">
        <v>182</v>
      </c>
      <c r="E57" s="238"/>
      <c r="F57" s="238"/>
      <c r="G57" s="238"/>
      <c r="H57" s="238"/>
      <c r="I57" s="238"/>
      <c r="J57" s="238"/>
      <c r="K57" s="238"/>
      <c r="L57" s="238"/>
      <c r="M57" s="238"/>
      <c r="N57" s="142"/>
      <c r="O57" s="282">
        <v>5224</v>
      </c>
      <c r="P57" s="282"/>
      <c r="Q57" s="282"/>
      <c r="R57" s="282"/>
      <c r="S57" s="282"/>
      <c r="T57" s="282"/>
      <c r="U57" s="282">
        <v>25033</v>
      </c>
      <c r="V57" s="282"/>
      <c r="W57" s="282"/>
      <c r="X57" s="282"/>
      <c r="Y57" s="282"/>
      <c r="Z57" s="282"/>
      <c r="AA57" s="282">
        <v>5209838</v>
      </c>
      <c r="AB57" s="282"/>
      <c r="AC57" s="282"/>
      <c r="AD57" s="282"/>
      <c r="AE57" s="282"/>
      <c r="AF57" s="282"/>
      <c r="AG57" s="282">
        <v>208119</v>
      </c>
      <c r="AH57" s="282"/>
      <c r="AI57" s="282"/>
      <c r="AJ57" s="282"/>
      <c r="AK57" s="282"/>
      <c r="AL57" s="282"/>
      <c r="AM57" s="289">
        <v>5184</v>
      </c>
      <c r="AN57" s="289"/>
      <c r="AO57" s="289"/>
      <c r="AP57" s="289"/>
      <c r="AQ57" s="289"/>
      <c r="AR57" s="289"/>
      <c r="AS57" s="289">
        <v>25296</v>
      </c>
      <c r="AT57" s="289"/>
      <c r="AU57" s="289"/>
      <c r="AV57" s="289"/>
      <c r="AW57" s="289"/>
      <c r="AX57" s="289"/>
      <c r="AY57" s="289">
        <v>5618854</v>
      </c>
      <c r="AZ57" s="289"/>
      <c r="BA57" s="289"/>
      <c r="BB57" s="289"/>
      <c r="BC57" s="289"/>
      <c r="BD57" s="289"/>
      <c r="BE57" s="289">
        <v>222124</v>
      </c>
      <c r="BF57" s="289"/>
      <c r="BG57" s="289"/>
      <c r="BH57" s="289"/>
      <c r="BI57" s="289"/>
      <c r="BJ57" s="289"/>
    </row>
    <row r="58" spans="4:62" s="9" customFormat="1" ht="12.7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142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</row>
    <row r="59" spans="4:62" s="9" customFormat="1" ht="12.75" customHeight="1">
      <c r="D59" s="238" t="s">
        <v>183</v>
      </c>
      <c r="E59" s="238"/>
      <c r="F59" s="238"/>
      <c r="G59" s="238"/>
      <c r="H59" s="238"/>
      <c r="I59" s="238"/>
      <c r="J59" s="238"/>
      <c r="K59" s="238"/>
      <c r="L59" s="238"/>
      <c r="M59" s="238"/>
      <c r="N59" s="142"/>
      <c r="O59" s="282">
        <v>286</v>
      </c>
      <c r="P59" s="282"/>
      <c r="Q59" s="282"/>
      <c r="R59" s="282"/>
      <c r="S59" s="282"/>
      <c r="T59" s="282"/>
      <c r="U59" s="282">
        <v>457</v>
      </c>
      <c r="V59" s="282"/>
      <c r="W59" s="282"/>
      <c r="X59" s="282"/>
      <c r="Y59" s="282"/>
      <c r="Z59" s="282"/>
      <c r="AA59" s="282">
        <v>99506</v>
      </c>
      <c r="AB59" s="282"/>
      <c r="AC59" s="282"/>
      <c r="AD59" s="282"/>
      <c r="AE59" s="282"/>
      <c r="AF59" s="282"/>
      <c r="AG59" s="282">
        <v>217738</v>
      </c>
      <c r="AH59" s="282"/>
      <c r="AI59" s="282"/>
      <c r="AJ59" s="282"/>
      <c r="AK59" s="282"/>
      <c r="AL59" s="282"/>
      <c r="AM59" s="289">
        <v>277</v>
      </c>
      <c r="AN59" s="289"/>
      <c r="AO59" s="289"/>
      <c r="AP59" s="289"/>
      <c r="AQ59" s="289"/>
      <c r="AR59" s="289"/>
      <c r="AS59" s="289">
        <v>434</v>
      </c>
      <c r="AT59" s="289"/>
      <c r="AU59" s="289"/>
      <c r="AV59" s="289"/>
      <c r="AW59" s="289"/>
      <c r="AX59" s="289"/>
      <c r="AY59" s="289">
        <v>101199</v>
      </c>
      <c r="AZ59" s="289"/>
      <c r="BA59" s="289"/>
      <c r="BB59" s="289"/>
      <c r="BC59" s="289"/>
      <c r="BD59" s="289"/>
      <c r="BE59" s="289">
        <v>233176</v>
      </c>
      <c r="BF59" s="289"/>
      <c r="BG59" s="289"/>
      <c r="BH59" s="289"/>
      <c r="BI59" s="289"/>
      <c r="BJ59" s="289"/>
    </row>
    <row r="60" spans="4:62" s="9" customFormat="1" ht="12.75" customHeight="1">
      <c r="D60" s="238" t="s">
        <v>184</v>
      </c>
      <c r="E60" s="238"/>
      <c r="F60" s="238"/>
      <c r="G60" s="238"/>
      <c r="H60" s="238"/>
      <c r="I60" s="238"/>
      <c r="J60" s="238"/>
      <c r="K60" s="238"/>
      <c r="L60" s="238"/>
      <c r="M60" s="238"/>
      <c r="N60" s="142"/>
      <c r="O60" s="282">
        <v>127</v>
      </c>
      <c r="P60" s="282"/>
      <c r="Q60" s="282"/>
      <c r="R60" s="282"/>
      <c r="S60" s="282"/>
      <c r="T60" s="282"/>
      <c r="U60" s="282">
        <v>244</v>
      </c>
      <c r="V60" s="282"/>
      <c r="W60" s="282"/>
      <c r="X60" s="282"/>
      <c r="Y60" s="282"/>
      <c r="Z60" s="282"/>
      <c r="AA60" s="282">
        <v>48448</v>
      </c>
      <c r="AB60" s="282"/>
      <c r="AC60" s="282"/>
      <c r="AD60" s="282"/>
      <c r="AE60" s="282"/>
      <c r="AF60" s="282"/>
      <c r="AG60" s="282">
        <v>198559</v>
      </c>
      <c r="AH60" s="282"/>
      <c r="AI60" s="282"/>
      <c r="AJ60" s="282"/>
      <c r="AK60" s="282"/>
      <c r="AL60" s="282"/>
      <c r="AM60" s="289">
        <v>133</v>
      </c>
      <c r="AN60" s="289"/>
      <c r="AO60" s="289"/>
      <c r="AP60" s="289"/>
      <c r="AQ60" s="289"/>
      <c r="AR60" s="289"/>
      <c r="AS60" s="289">
        <v>241</v>
      </c>
      <c r="AT60" s="289"/>
      <c r="AU60" s="289"/>
      <c r="AV60" s="289"/>
      <c r="AW60" s="289"/>
      <c r="AX60" s="289"/>
      <c r="AY60" s="289">
        <v>51359</v>
      </c>
      <c r="AZ60" s="289"/>
      <c r="BA60" s="289"/>
      <c r="BB60" s="289"/>
      <c r="BC60" s="289"/>
      <c r="BD60" s="289"/>
      <c r="BE60" s="289">
        <v>213109</v>
      </c>
      <c r="BF60" s="289"/>
      <c r="BG60" s="289"/>
      <c r="BH60" s="289"/>
      <c r="BI60" s="289"/>
      <c r="BJ60" s="289"/>
    </row>
    <row r="61" spans="4:62" s="9" customFormat="1" ht="12.75" customHeight="1">
      <c r="D61" s="238" t="s">
        <v>185</v>
      </c>
      <c r="E61" s="238"/>
      <c r="F61" s="238"/>
      <c r="G61" s="238"/>
      <c r="H61" s="238"/>
      <c r="I61" s="238"/>
      <c r="J61" s="238"/>
      <c r="K61" s="238"/>
      <c r="L61" s="238"/>
      <c r="M61" s="238"/>
      <c r="N61" s="142"/>
      <c r="O61" s="282">
        <v>189</v>
      </c>
      <c r="P61" s="282"/>
      <c r="Q61" s="282"/>
      <c r="R61" s="282"/>
      <c r="S61" s="282"/>
      <c r="T61" s="282"/>
      <c r="U61" s="282">
        <v>340</v>
      </c>
      <c r="V61" s="282"/>
      <c r="W61" s="282"/>
      <c r="X61" s="282"/>
      <c r="Y61" s="282"/>
      <c r="Z61" s="282"/>
      <c r="AA61" s="282">
        <v>48412</v>
      </c>
      <c r="AB61" s="282"/>
      <c r="AC61" s="282"/>
      <c r="AD61" s="282"/>
      <c r="AE61" s="282"/>
      <c r="AF61" s="282"/>
      <c r="AG61" s="282">
        <v>142388</v>
      </c>
      <c r="AH61" s="282"/>
      <c r="AI61" s="282"/>
      <c r="AJ61" s="282"/>
      <c r="AK61" s="282"/>
      <c r="AL61" s="282"/>
      <c r="AM61" s="289">
        <v>189</v>
      </c>
      <c r="AN61" s="289"/>
      <c r="AO61" s="289"/>
      <c r="AP61" s="289"/>
      <c r="AQ61" s="289"/>
      <c r="AR61" s="289"/>
      <c r="AS61" s="289">
        <v>332</v>
      </c>
      <c r="AT61" s="289"/>
      <c r="AU61" s="289"/>
      <c r="AV61" s="289"/>
      <c r="AW61" s="289"/>
      <c r="AX61" s="289"/>
      <c r="AY61" s="289">
        <v>50448</v>
      </c>
      <c r="AZ61" s="289"/>
      <c r="BA61" s="289"/>
      <c r="BB61" s="289"/>
      <c r="BC61" s="289"/>
      <c r="BD61" s="289"/>
      <c r="BE61" s="289">
        <v>151951</v>
      </c>
      <c r="BF61" s="289"/>
      <c r="BG61" s="289"/>
      <c r="BH61" s="289"/>
      <c r="BI61" s="289"/>
      <c r="BJ61" s="289"/>
    </row>
    <row r="62" spans="4:62" s="9" customFormat="1" ht="12.7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142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</row>
    <row r="63" spans="3:62" s="9" customFormat="1" ht="12.75" customHeight="1">
      <c r="C63" s="238" t="s">
        <v>186</v>
      </c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142"/>
      <c r="O63" s="283">
        <v>10524</v>
      </c>
      <c r="P63" s="283"/>
      <c r="Q63" s="283"/>
      <c r="R63" s="283"/>
      <c r="S63" s="283"/>
      <c r="T63" s="283"/>
      <c r="U63" s="283">
        <v>28254</v>
      </c>
      <c r="V63" s="283"/>
      <c r="W63" s="283"/>
      <c r="X63" s="283"/>
      <c r="Y63" s="283"/>
      <c r="Z63" s="283"/>
      <c r="AA63" s="283">
        <v>6531638</v>
      </c>
      <c r="AB63" s="283"/>
      <c r="AC63" s="283"/>
      <c r="AD63" s="283"/>
      <c r="AE63" s="283"/>
      <c r="AF63" s="283"/>
      <c r="AG63" s="282">
        <v>231176</v>
      </c>
      <c r="AH63" s="282"/>
      <c r="AI63" s="282"/>
      <c r="AJ63" s="282"/>
      <c r="AK63" s="282"/>
      <c r="AL63" s="282"/>
      <c r="AM63" s="266">
        <v>10648</v>
      </c>
      <c r="AN63" s="266"/>
      <c r="AO63" s="266"/>
      <c r="AP63" s="266"/>
      <c r="AQ63" s="266"/>
      <c r="AR63" s="266"/>
      <c r="AS63" s="266">
        <v>29575</v>
      </c>
      <c r="AT63" s="266"/>
      <c r="AU63" s="266"/>
      <c r="AV63" s="266"/>
      <c r="AW63" s="266"/>
      <c r="AX63" s="266"/>
      <c r="AY63" s="266">
        <v>7173237</v>
      </c>
      <c r="AZ63" s="266"/>
      <c r="BA63" s="266"/>
      <c r="BB63" s="266"/>
      <c r="BC63" s="266"/>
      <c r="BD63" s="266"/>
      <c r="BE63" s="289">
        <v>242544</v>
      </c>
      <c r="BF63" s="289"/>
      <c r="BG63" s="289"/>
      <c r="BH63" s="289"/>
      <c r="BI63" s="289"/>
      <c r="BJ63" s="289"/>
    </row>
    <row r="64" spans="3:62" s="9" customFormat="1" ht="12.75" customHeight="1">
      <c r="C64" s="238" t="s">
        <v>187</v>
      </c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142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2"/>
      <c r="AH64" s="282"/>
      <c r="AI64" s="282"/>
      <c r="AJ64" s="282"/>
      <c r="AK64" s="282"/>
      <c r="AL64" s="282"/>
      <c r="AM64" s="266"/>
      <c r="AN64" s="266"/>
      <c r="AO64" s="266"/>
      <c r="AP64" s="266"/>
      <c r="AQ64" s="266"/>
      <c r="AR64" s="266"/>
      <c r="AS64" s="266"/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89"/>
      <c r="BF64" s="289"/>
      <c r="BG64" s="289"/>
      <c r="BH64" s="289"/>
      <c r="BI64" s="289"/>
      <c r="BJ64" s="289"/>
    </row>
    <row r="65" spans="2:63" ht="12.75" customHeight="1">
      <c r="B65" s="12"/>
      <c r="C65" s="12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53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151"/>
      <c r="AH65" s="151"/>
      <c r="AI65" s="151"/>
      <c r="AJ65" s="151"/>
      <c r="AK65" s="151"/>
      <c r="AL65" s="151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9"/>
    </row>
    <row r="66" spans="2:38" s="9" customFormat="1" ht="12" customHeight="1">
      <c r="B66" s="212" t="s">
        <v>155</v>
      </c>
      <c r="C66" s="212"/>
      <c r="D66" s="212"/>
      <c r="E66" s="8" t="s">
        <v>298</v>
      </c>
      <c r="F66" s="9" t="s">
        <v>284</v>
      </c>
      <c r="AG66" s="53"/>
      <c r="AH66" s="53"/>
      <c r="AI66" s="53"/>
      <c r="AJ66" s="53"/>
      <c r="AK66" s="53"/>
      <c r="AL66" s="53"/>
    </row>
    <row r="67" spans="33:40" ht="12" customHeight="1">
      <c r="AG67" s="53"/>
      <c r="AH67" s="53"/>
      <c r="AI67" s="53"/>
      <c r="AJ67" s="53"/>
      <c r="AK67" s="53"/>
      <c r="AL67" s="53"/>
      <c r="AN67" s="9"/>
    </row>
    <row r="68" ht="10.5" customHeight="1"/>
    <row r="69" ht="10.5" customHeight="1"/>
  </sheetData>
  <mergeCells count="300">
    <mergeCell ref="AG17:AP17"/>
    <mergeCell ref="AQ17:AZ17"/>
    <mergeCell ref="BA17:BJ17"/>
    <mergeCell ref="AM63:AR64"/>
    <mergeCell ref="AS63:AX64"/>
    <mergeCell ref="AY63:BD64"/>
    <mergeCell ref="BE63:BJ64"/>
    <mergeCell ref="AM61:AR61"/>
    <mergeCell ref="AS61:AX61"/>
    <mergeCell ref="AY61:BD61"/>
    <mergeCell ref="BE61:BJ61"/>
    <mergeCell ref="BE59:BJ59"/>
    <mergeCell ref="AM60:AR60"/>
    <mergeCell ref="AS60:AX60"/>
    <mergeCell ref="AY60:BD60"/>
    <mergeCell ref="BE60:BJ60"/>
    <mergeCell ref="AM59:AR59"/>
    <mergeCell ref="AS59:AX59"/>
    <mergeCell ref="AY59:BD59"/>
    <mergeCell ref="BE56:BJ56"/>
    <mergeCell ref="AM57:AR57"/>
    <mergeCell ref="AS57:AX57"/>
    <mergeCell ref="AY57:BD57"/>
    <mergeCell ref="BE57:BJ57"/>
    <mergeCell ref="AM56:AR56"/>
    <mergeCell ref="AS56:AX56"/>
    <mergeCell ref="AY56:BD56"/>
    <mergeCell ref="BE54:BJ54"/>
    <mergeCell ref="AM55:AR55"/>
    <mergeCell ref="AS55:AX55"/>
    <mergeCell ref="AY55:BD55"/>
    <mergeCell ref="BE55:BJ55"/>
    <mergeCell ref="AM54:AR54"/>
    <mergeCell ref="AS54:AX54"/>
    <mergeCell ref="AY54:BD54"/>
    <mergeCell ref="BE51:BJ51"/>
    <mergeCell ref="AM53:AR53"/>
    <mergeCell ref="AS53:AX53"/>
    <mergeCell ref="AY53:BD53"/>
    <mergeCell ref="BE53:BJ53"/>
    <mergeCell ref="AM51:AR51"/>
    <mergeCell ref="AS51:AX51"/>
    <mergeCell ref="AY51:BD51"/>
    <mergeCell ref="BE49:BJ49"/>
    <mergeCell ref="AM50:AR50"/>
    <mergeCell ref="AS50:AX50"/>
    <mergeCell ref="AY50:BD50"/>
    <mergeCell ref="BE50:BJ50"/>
    <mergeCell ref="AM49:AR49"/>
    <mergeCell ref="AS49:AX49"/>
    <mergeCell ref="AY49:BD49"/>
    <mergeCell ref="BE47:BJ47"/>
    <mergeCell ref="AM48:AR48"/>
    <mergeCell ref="AS48:AX48"/>
    <mergeCell ref="AY48:BD48"/>
    <mergeCell ref="BE48:BJ48"/>
    <mergeCell ref="AM47:AR47"/>
    <mergeCell ref="AS47:AX47"/>
    <mergeCell ref="AY47:BD47"/>
    <mergeCell ref="BE44:BJ44"/>
    <mergeCell ref="AM45:AR45"/>
    <mergeCell ref="AS45:AX45"/>
    <mergeCell ref="AY45:BD45"/>
    <mergeCell ref="BE45:BJ45"/>
    <mergeCell ref="AM44:AR44"/>
    <mergeCell ref="AS44:AX44"/>
    <mergeCell ref="AY44:BD44"/>
    <mergeCell ref="BE42:BJ42"/>
    <mergeCell ref="AM43:AR43"/>
    <mergeCell ref="AS43:AX43"/>
    <mergeCell ref="AY43:BD43"/>
    <mergeCell ref="BE43:BJ43"/>
    <mergeCell ref="AM42:AR42"/>
    <mergeCell ref="AS42:AX42"/>
    <mergeCell ref="AY42:BD42"/>
    <mergeCell ref="BE39:BJ39"/>
    <mergeCell ref="AM41:AR41"/>
    <mergeCell ref="AS41:AX41"/>
    <mergeCell ref="AY41:BD41"/>
    <mergeCell ref="BE41:BJ41"/>
    <mergeCell ref="AM39:AR39"/>
    <mergeCell ref="AS39:AX39"/>
    <mergeCell ref="AY39:BD39"/>
    <mergeCell ref="BE36:BJ36"/>
    <mergeCell ref="BE37:BJ37"/>
    <mergeCell ref="AM38:AR38"/>
    <mergeCell ref="AS38:AX38"/>
    <mergeCell ref="AY38:BD38"/>
    <mergeCell ref="BE38:BJ38"/>
    <mergeCell ref="AM37:AR37"/>
    <mergeCell ref="AS37:AX37"/>
    <mergeCell ref="AY37:BD37"/>
    <mergeCell ref="AG30:AL30"/>
    <mergeCell ref="AM36:AR36"/>
    <mergeCell ref="AS36:AX36"/>
    <mergeCell ref="AY36:BD36"/>
    <mergeCell ref="AM35:AR35"/>
    <mergeCell ref="AS35:AX35"/>
    <mergeCell ref="AY35:BD35"/>
    <mergeCell ref="C30:M30"/>
    <mergeCell ref="O30:T30"/>
    <mergeCell ref="U30:Z30"/>
    <mergeCell ref="AA30:AF30"/>
    <mergeCell ref="B3:BJ3"/>
    <mergeCell ref="B5:L5"/>
    <mergeCell ref="M5:V5"/>
    <mergeCell ref="W5:AF5"/>
    <mergeCell ref="AG5:AP5"/>
    <mergeCell ref="AQ5:AZ5"/>
    <mergeCell ref="BA5:BJ5"/>
    <mergeCell ref="BE30:BJ30"/>
    <mergeCell ref="AM33:AR33"/>
    <mergeCell ref="AS33:AX33"/>
    <mergeCell ref="AY33:BD33"/>
    <mergeCell ref="BE33:BJ33"/>
    <mergeCell ref="AM30:AR30"/>
    <mergeCell ref="AS30:AX30"/>
    <mergeCell ref="AY30:BD30"/>
    <mergeCell ref="BE35:BJ35"/>
    <mergeCell ref="U26:Z27"/>
    <mergeCell ref="AA26:AF27"/>
    <mergeCell ref="AG26:AL26"/>
    <mergeCell ref="U33:Z33"/>
    <mergeCell ref="AA33:AF33"/>
    <mergeCell ref="BE27:BJ27"/>
    <mergeCell ref="AD28:AF28"/>
    <mergeCell ref="AK28:AL28"/>
    <mergeCell ref="BB28:BD28"/>
    <mergeCell ref="AG27:AL27"/>
    <mergeCell ref="AG15:AP15"/>
    <mergeCell ref="A22:BJ22"/>
    <mergeCell ref="AQ13:AZ13"/>
    <mergeCell ref="BA13:BJ13"/>
    <mergeCell ref="B25:N26"/>
    <mergeCell ref="AQ15:AZ15"/>
    <mergeCell ref="BA15:BJ15"/>
    <mergeCell ref="F17:H17"/>
    <mergeCell ref="M17:V17"/>
    <mergeCell ref="BI28:BJ28"/>
    <mergeCell ref="AM26:AR27"/>
    <mergeCell ref="AS26:AX27"/>
    <mergeCell ref="AY26:BD27"/>
    <mergeCell ref="BE26:BJ26"/>
    <mergeCell ref="U36:Z36"/>
    <mergeCell ref="AA36:AF36"/>
    <mergeCell ref="AG33:AL33"/>
    <mergeCell ref="D35:M35"/>
    <mergeCell ref="O35:T35"/>
    <mergeCell ref="U35:Z35"/>
    <mergeCell ref="AA35:AF35"/>
    <mergeCell ref="AG35:AL35"/>
    <mergeCell ref="C33:M33"/>
    <mergeCell ref="O33:T33"/>
    <mergeCell ref="U38:Z38"/>
    <mergeCell ref="AA38:AF38"/>
    <mergeCell ref="AG36:AL36"/>
    <mergeCell ref="D37:M37"/>
    <mergeCell ref="O37:T37"/>
    <mergeCell ref="U37:Z37"/>
    <mergeCell ref="AA37:AF37"/>
    <mergeCell ref="AG37:AL37"/>
    <mergeCell ref="D36:M36"/>
    <mergeCell ref="O36:T36"/>
    <mergeCell ref="U41:Z41"/>
    <mergeCell ref="AA41:AF41"/>
    <mergeCell ref="AG38:AL38"/>
    <mergeCell ref="D39:M39"/>
    <mergeCell ref="O39:T39"/>
    <mergeCell ref="U39:Z39"/>
    <mergeCell ref="AA39:AF39"/>
    <mergeCell ref="AG39:AL39"/>
    <mergeCell ref="D38:M38"/>
    <mergeCell ref="O38:T38"/>
    <mergeCell ref="U43:Z43"/>
    <mergeCell ref="AA43:AF43"/>
    <mergeCell ref="AG41:AL41"/>
    <mergeCell ref="D42:M42"/>
    <mergeCell ref="O42:T42"/>
    <mergeCell ref="U42:Z42"/>
    <mergeCell ref="AA42:AF42"/>
    <mergeCell ref="AG42:AL42"/>
    <mergeCell ref="D41:M41"/>
    <mergeCell ref="O41:T41"/>
    <mergeCell ref="U45:Z45"/>
    <mergeCell ref="AA45:AF45"/>
    <mergeCell ref="AG43:AL43"/>
    <mergeCell ref="D44:M44"/>
    <mergeCell ref="O44:T44"/>
    <mergeCell ref="U44:Z44"/>
    <mergeCell ref="AA44:AF44"/>
    <mergeCell ref="AG44:AL44"/>
    <mergeCell ref="D43:M43"/>
    <mergeCell ref="O43:T43"/>
    <mergeCell ref="U48:Z48"/>
    <mergeCell ref="AA48:AF48"/>
    <mergeCell ref="AG45:AL45"/>
    <mergeCell ref="D47:M47"/>
    <mergeCell ref="O47:T47"/>
    <mergeCell ref="U47:Z47"/>
    <mergeCell ref="AA47:AF47"/>
    <mergeCell ref="AG47:AL47"/>
    <mergeCell ref="D45:M45"/>
    <mergeCell ref="O45:T45"/>
    <mergeCell ref="U50:Z50"/>
    <mergeCell ref="AA50:AF50"/>
    <mergeCell ref="AG48:AL48"/>
    <mergeCell ref="D49:M49"/>
    <mergeCell ref="O49:T49"/>
    <mergeCell ref="U49:Z49"/>
    <mergeCell ref="AA49:AF49"/>
    <mergeCell ref="AG49:AL49"/>
    <mergeCell ref="D48:M48"/>
    <mergeCell ref="O48:T48"/>
    <mergeCell ref="U53:Z53"/>
    <mergeCell ref="AA53:AF53"/>
    <mergeCell ref="AG50:AL50"/>
    <mergeCell ref="D51:M51"/>
    <mergeCell ref="O51:T51"/>
    <mergeCell ref="U51:Z51"/>
    <mergeCell ref="AA51:AF51"/>
    <mergeCell ref="AG51:AL51"/>
    <mergeCell ref="D50:M50"/>
    <mergeCell ref="O50:T50"/>
    <mergeCell ref="U55:Z55"/>
    <mergeCell ref="AA55:AF55"/>
    <mergeCell ref="AG53:AL53"/>
    <mergeCell ref="D54:M54"/>
    <mergeCell ref="O54:T54"/>
    <mergeCell ref="U54:Z54"/>
    <mergeCell ref="AA54:AF54"/>
    <mergeCell ref="AG54:AL54"/>
    <mergeCell ref="D53:M53"/>
    <mergeCell ref="O53:T53"/>
    <mergeCell ref="U57:Z57"/>
    <mergeCell ref="AA57:AF57"/>
    <mergeCell ref="AG55:AL55"/>
    <mergeCell ref="D56:M56"/>
    <mergeCell ref="O56:T56"/>
    <mergeCell ref="U56:Z56"/>
    <mergeCell ref="AA56:AF56"/>
    <mergeCell ref="AG56:AL56"/>
    <mergeCell ref="D55:M55"/>
    <mergeCell ref="O55:T55"/>
    <mergeCell ref="U60:Z60"/>
    <mergeCell ref="AA60:AF60"/>
    <mergeCell ref="AG57:AL57"/>
    <mergeCell ref="D59:M59"/>
    <mergeCell ref="O59:T59"/>
    <mergeCell ref="U59:Z59"/>
    <mergeCell ref="AA59:AF59"/>
    <mergeCell ref="AG59:AL59"/>
    <mergeCell ref="D57:M57"/>
    <mergeCell ref="O57:T57"/>
    <mergeCell ref="AG60:AL60"/>
    <mergeCell ref="D61:M61"/>
    <mergeCell ref="AA63:AF64"/>
    <mergeCell ref="AG63:AL64"/>
    <mergeCell ref="O61:T61"/>
    <mergeCell ref="U61:Z61"/>
    <mergeCell ref="AA61:AF61"/>
    <mergeCell ref="C64:M64"/>
    <mergeCell ref="D60:M60"/>
    <mergeCell ref="O60:T60"/>
    <mergeCell ref="B66:D66"/>
    <mergeCell ref="AG61:AL61"/>
    <mergeCell ref="C63:M63"/>
    <mergeCell ref="O63:T64"/>
    <mergeCell ref="U63:Z64"/>
    <mergeCell ref="O24:AL25"/>
    <mergeCell ref="AM24:BJ25"/>
    <mergeCell ref="O26:T27"/>
    <mergeCell ref="C7:E7"/>
    <mergeCell ref="F7:H7"/>
    <mergeCell ref="I7:K7"/>
    <mergeCell ref="M7:V7"/>
    <mergeCell ref="W7:AF7"/>
    <mergeCell ref="AG7:AP7"/>
    <mergeCell ref="AQ7:AZ7"/>
    <mergeCell ref="BA7:BJ7"/>
    <mergeCell ref="BA9:BJ9"/>
    <mergeCell ref="F11:H11"/>
    <mergeCell ref="M11:V11"/>
    <mergeCell ref="W11:AF11"/>
    <mergeCell ref="AG11:AP11"/>
    <mergeCell ref="AQ11:AZ11"/>
    <mergeCell ref="BA11:BJ11"/>
    <mergeCell ref="AQ9:AZ9"/>
    <mergeCell ref="F9:H9"/>
    <mergeCell ref="AG9:AP9"/>
    <mergeCell ref="F13:H13"/>
    <mergeCell ref="M13:V13"/>
    <mergeCell ref="W13:AF13"/>
    <mergeCell ref="AG13:AP13"/>
    <mergeCell ref="M9:V9"/>
    <mergeCell ref="W9:AF9"/>
    <mergeCell ref="B19:D19"/>
    <mergeCell ref="F15:H15"/>
    <mergeCell ref="M15:V15"/>
    <mergeCell ref="W15:AF15"/>
    <mergeCell ref="W17:AF17"/>
  </mergeCells>
  <printOptions horizontalCentered="1"/>
  <pageMargins left="0.4724409448818898" right="0.4724409448818898" top="0.5118110236220472" bottom="0.5905511811023623" header="0" footer="0"/>
  <pageSetup horizontalDpi="600" verticalDpi="600" orientation="portrait" paperSize="9" scale="9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BK75"/>
  <sheetViews>
    <sheetView view="pageBreakPreview" zoomScale="60" workbookViewId="0" topLeftCell="A37">
      <selection activeCell="B31" sqref="B31:BJ31"/>
    </sheetView>
  </sheetViews>
  <sheetFormatPr defaultColWidth="9.00390625" defaultRowHeight="13.5"/>
  <cols>
    <col min="1" max="1" width="1.00390625" style="3" customWidth="1"/>
    <col min="2" max="63" width="1.625" style="3" customWidth="1"/>
    <col min="64" max="16384" width="9.00390625" style="3" customWidth="1"/>
  </cols>
  <sheetData>
    <row r="1" spans="50:63" s="9" customFormat="1" ht="10.5" customHeight="1"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3"/>
      <c r="BK1" s="138" t="s">
        <v>317</v>
      </c>
    </row>
    <row r="2" ht="10.5" customHeight="1"/>
    <row r="3" spans="2:63" s="1" customFormat="1" ht="18" customHeight="1">
      <c r="B3" s="205" t="s">
        <v>279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34"/>
    </row>
    <row r="4" spans="2:63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37" t="s">
        <v>285</v>
      </c>
      <c r="BK4" s="9"/>
    </row>
    <row r="5" spans="2:63" ht="19.5" customHeight="1">
      <c r="B5" s="200" t="s">
        <v>253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00" t="s">
        <v>198</v>
      </c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 t="s">
        <v>254</v>
      </c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02"/>
      <c r="BK5" s="9"/>
    </row>
    <row r="6" spans="2:63" ht="19.5" customHeight="1">
      <c r="B6" s="201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313" t="s">
        <v>304</v>
      </c>
      <c r="T6" s="313"/>
      <c r="U6" s="313"/>
      <c r="V6" s="313"/>
      <c r="W6" s="313"/>
      <c r="X6" s="313"/>
      <c r="Y6" s="313"/>
      <c r="Z6" s="313"/>
      <c r="AA6" s="313"/>
      <c r="AB6" s="313"/>
      <c r="AC6" s="201"/>
      <c r="AD6" s="314" t="s">
        <v>345</v>
      </c>
      <c r="AE6" s="315"/>
      <c r="AF6" s="315"/>
      <c r="AG6" s="315"/>
      <c r="AH6" s="315"/>
      <c r="AI6" s="315"/>
      <c r="AJ6" s="315"/>
      <c r="AK6" s="315"/>
      <c r="AL6" s="315"/>
      <c r="AM6" s="315"/>
      <c r="AN6" s="316"/>
      <c r="AO6" s="220" t="s">
        <v>304</v>
      </c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7" t="s">
        <v>346</v>
      </c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9"/>
    </row>
    <row r="7" spans="2:63" ht="12" customHeight="1"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43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9"/>
    </row>
    <row r="8" spans="3:62" s="9" customFormat="1" ht="12" customHeight="1">
      <c r="C8" s="238" t="s">
        <v>17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142"/>
      <c r="S8" s="265">
        <v>59225788</v>
      </c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6">
        <v>59932476</v>
      </c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5">
        <v>52484894</v>
      </c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6">
        <v>54051039</v>
      </c>
      <c r="BA8" s="266"/>
      <c r="BB8" s="266"/>
      <c r="BC8" s="266"/>
      <c r="BD8" s="266"/>
      <c r="BE8" s="266"/>
      <c r="BF8" s="266"/>
      <c r="BG8" s="266"/>
      <c r="BH8" s="266"/>
      <c r="BI8" s="266"/>
      <c r="BJ8" s="266"/>
    </row>
    <row r="9" spans="3:62" s="9" customFormat="1" ht="12" customHeight="1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42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</row>
    <row r="10" spans="3:62" s="9" customFormat="1" ht="12" customHeight="1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42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</row>
    <row r="11" spans="3:62" s="9" customFormat="1" ht="12" customHeight="1">
      <c r="C11" s="238" t="s">
        <v>19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142"/>
      <c r="S11" s="265">
        <v>55470157</v>
      </c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6">
        <v>56251544</v>
      </c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5">
        <v>48813944</v>
      </c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6">
        <v>50453367</v>
      </c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</row>
    <row r="12" spans="3:62" s="9" customFormat="1" ht="12" customHeight="1">
      <c r="C12" s="7"/>
      <c r="D12" s="238" t="s">
        <v>188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142"/>
      <c r="S12" s="265">
        <v>49172372</v>
      </c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6">
        <v>50539406</v>
      </c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5">
        <v>47810851</v>
      </c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6">
        <v>49306525</v>
      </c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</row>
    <row r="13" spans="3:62" s="9" customFormat="1" ht="12" customHeight="1">
      <c r="C13" s="7"/>
      <c r="D13" s="238" t="s">
        <v>189</v>
      </c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142"/>
      <c r="S13" s="265">
        <v>6297785</v>
      </c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6">
        <v>5712138</v>
      </c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5">
        <v>1003093</v>
      </c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6">
        <v>1146842</v>
      </c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</row>
    <row r="14" spans="3:62" s="9" customFormat="1" ht="12" customHeight="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42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</row>
    <row r="15" spans="3:62" s="9" customFormat="1" ht="12" customHeight="1">
      <c r="C15" s="238" t="s">
        <v>20</v>
      </c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142"/>
      <c r="S15" s="265">
        <v>295886</v>
      </c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6">
        <v>302894</v>
      </c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5">
        <v>211205</v>
      </c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6">
        <v>219634</v>
      </c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</row>
    <row r="16" spans="3:62" s="9" customFormat="1" ht="12" customHeight="1">
      <c r="C16" s="7"/>
      <c r="D16" s="238" t="s">
        <v>188</v>
      </c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142"/>
      <c r="S16" s="265">
        <v>222793</v>
      </c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6">
        <v>230365</v>
      </c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5">
        <v>202167</v>
      </c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6">
        <v>209653</v>
      </c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</row>
    <row r="17" spans="3:62" s="9" customFormat="1" ht="12" customHeight="1">
      <c r="C17" s="7"/>
      <c r="D17" s="238" t="s">
        <v>189</v>
      </c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142"/>
      <c r="S17" s="265">
        <v>73093</v>
      </c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6">
        <v>72529</v>
      </c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5">
        <v>9038</v>
      </c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6">
        <v>9981</v>
      </c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</row>
    <row r="18" spans="3:62" s="9" customFormat="1" ht="12" customHeight="1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42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</row>
    <row r="19" spans="3:62" s="9" customFormat="1" ht="12" customHeight="1">
      <c r="C19" s="238" t="s">
        <v>21</v>
      </c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142"/>
      <c r="S19" s="265">
        <v>3421221</v>
      </c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6">
        <v>3340453</v>
      </c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5">
        <v>3421221</v>
      </c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6">
        <v>3340453</v>
      </c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</row>
    <row r="20" spans="3:62" s="9" customFormat="1" ht="12" customHeight="1">
      <c r="C20" s="7"/>
      <c r="D20" s="238" t="s">
        <v>188</v>
      </c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142"/>
      <c r="S20" s="265">
        <v>3421207</v>
      </c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6">
        <v>3340453</v>
      </c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5">
        <v>3421207</v>
      </c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6">
        <v>3340453</v>
      </c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</row>
    <row r="21" spans="3:62" s="9" customFormat="1" ht="12" customHeight="1">
      <c r="C21" s="7"/>
      <c r="D21" s="238" t="s">
        <v>189</v>
      </c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142"/>
      <c r="S21" s="265">
        <v>14</v>
      </c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6">
        <v>0</v>
      </c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5">
        <v>14</v>
      </c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</row>
    <row r="22" spans="3:62" s="9" customFormat="1" ht="12" customHeight="1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42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</row>
    <row r="23" spans="3:62" s="9" customFormat="1" ht="12" customHeight="1">
      <c r="C23" s="238" t="s">
        <v>287</v>
      </c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142"/>
      <c r="S23" s="265">
        <v>38524</v>
      </c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6">
        <v>37585</v>
      </c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5">
        <v>38524</v>
      </c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6">
        <v>37585</v>
      </c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</row>
    <row r="24" spans="3:62" s="9" customFormat="1" ht="12" customHeight="1">
      <c r="C24" s="7"/>
      <c r="D24" s="238" t="s">
        <v>288</v>
      </c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142"/>
      <c r="S24" s="265">
        <v>38524</v>
      </c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6">
        <v>37585</v>
      </c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5">
        <v>38524</v>
      </c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266">
        <v>37585</v>
      </c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</row>
    <row r="25" spans="3:62" s="9" customFormat="1" ht="12" customHeight="1">
      <c r="C25" s="7"/>
      <c r="D25" s="238" t="s">
        <v>189</v>
      </c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142"/>
      <c r="S25" s="265">
        <v>0</v>
      </c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6">
        <v>0</v>
      </c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5">
        <v>0</v>
      </c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</row>
    <row r="26" spans="2:62" s="9" customFormat="1" ht="12" customHeight="1"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7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</row>
    <row r="27" spans="2:63" ht="12" customHeight="1">
      <c r="B27" s="212" t="s">
        <v>155</v>
      </c>
      <c r="C27" s="212"/>
      <c r="D27" s="212"/>
      <c r="E27" s="2" t="s">
        <v>226</v>
      </c>
      <c r="F27" s="3" t="s">
        <v>284</v>
      </c>
      <c r="BK27" s="9"/>
    </row>
    <row r="28" spans="2:63" ht="12" customHeight="1">
      <c r="B28" s="9"/>
      <c r="C28" s="7"/>
      <c r="D28" s="7"/>
      <c r="E28" s="2"/>
      <c r="BK28" s="9"/>
    </row>
    <row r="29" spans="2:63" ht="12" customHeight="1">
      <c r="B29" s="9"/>
      <c r="C29" s="7"/>
      <c r="D29" s="7"/>
      <c r="E29" s="7"/>
      <c r="BK29" s="9"/>
    </row>
    <row r="30" spans="2:63" ht="12" customHeight="1">
      <c r="B30" s="9"/>
      <c r="C30" s="7"/>
      <c r="D30" s="7"/>
      <c r="E30" s="7"/>
      <c r="BK30" s="9"/>
    </row>
    <row r="31" spans="2:63" s="1" customFormat="1" ht="18" customHeight="1">
      <c r="B31" s="205" t="s">
        <v>280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34"/>
    </row>
    <row r="32" spans="2:63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311" t="s">
        <v>347</v>
      </c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9"/>
    </row>
    <row r="33" spans="2:63" ht="19.5" customHeight="1">
      <c r="B33" s="310" t="s">
        <v>281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249"/>
      <c r="W33" s="301" t="s">
        <v>263</v>
      </c>
      <c r="X33" s="302"/>
      <c r="Y33" s="302"/>
      <c r="Z33" s="302"/>
      <c r="AA33" s="302"/>
      <c r="AB33" s="302"/>
      <c r="AC33" s="302"/>
      <c r="AD33" s="303"/>
      <c r="AE33" s="202" t="s">
        <v>255</v>
      </c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00"/>
      <c r="BC33" s="301" t="s">
        <v>302</v>
      </c>
      <c r="BD33" s="302"/>
      <c r="BE33" s="302"/>
      <c r="BF33" s="302"/>
      <c r="BG33" s="302"/>
      <c r="BH33" s="302"/>
      <c r="BI33" s="302"/>
      <c r="BJ33" s="303"/>
      <c r="BK33" s="9"/>
    </row>
    <row r="34" spans="2:63" ht="19.5" customHeight="1"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07"/>
      <c r="W34" s="304"/>
      <c r="X34" s="305"/>
      <c r="Y34" s="305"/>
      <c r="Z34" s="305"/>
      <c r="AA34" s="305"/>
      <c r="AB34" s="305"/>
      <c r="AC34" s="305"/>
      <c r="AD34" s="306"/>
      <c r="AE34" s="206" t="s">
        <v>228</v>
      </c>
      <c r="AF34" s="237"/>
      <c r="AG34" s="237"/>
      <c r="AH34" s="237"/>
      <c r="AI34" s="237"/>
      <c r="AJ34" s="237"/>
      <c r="AK34" s="237"/>
      <c r="AL34" s="207"/>
      <c r="AM34" s="206" t="s">
        <v>256</v>
      </c>
      <c r="AN34" s="237"/>
      <c r="AO34" s="237"/>
      <c r="AP34" s="237"/>
      <c r="AQ34" s="237"/>
      <c r="AR34" s="237"/>
      <c r="AS34" s="237"/>
      <c r="AT34" s="207"/>
      <c r="AU34" s="206" t="s">
        <v>257</v>
      </c>
      <c r="AV34" s="237"/>
      <c r="AW34" s="237"/>
      <c r="AX34" s="237"/>
      <c r="AY34" s="237"/>
      <c r="AZ34" s="237"/>
      <c r="BA34" s="237"/>
      <c r="BB34" s="207"/>
      <c r="BC34" s="304"/>
      <c r="BD34" s="305"/>
      <c r="BE34" s="305"/>
      <c r="BF34" s="305"/>
      <c r="BG34" s="305"/>
      <c r="BH34" s="305"/>
      <c r="BI34" s="305"/>
      <c r="BJ34" s="306"/>
      <c r="BK34" s="9"/>
    </row>
    <row r="35" spans="2:63" ht="19.5" customHeight="1"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1"/>
      <c r="W35" s="307"/>
      <c r="X35" s="308"/>
      <c r="Y35" s="308"/>
      <c r="Z35" s="308"/>
      <c r="AA35" s="308"/>
      <c r="AB35" s="308"/>
      <c r="AC35" s="308"/>
      <c r="AD35" s="309"/>
      <c r="AE35" s="211" t="s">
        <v>348</v>
      </c>
      <c r="AF35" s="250"/>
      <c r="AG35" s="250"/>
      <c r="AH35" s="250"/>
      <c r="AI35" s="250"/>
      <c r="AJ35" s="250"/>
      <c r="AK35" s="250"/>
      <c r="AL35" s="251"/>
      <c r="AM35" s="211" t="s">
        <v>349</v>
      </c>
      <c r="AN35" s="250"/>
      <c r="AO35" s="250"/>
      <c r="AP35" s="250"/>
      <c r="AQ35" s="250"/>
      <c r="AR35" s="250"/>
      <c r="AS35" s="250"/>
      <c r="AT35" s="251"/>
      <c r="AU35" s="211" t="s">
        <v>350</v>
      </c>
      <c r="AV35" s="250"/>
      <c r="AW35" s="250"/>
      <c r="AX35" s="250"/>
      <c r="AY35" s="250"/>
      <c r="AZ35" s="250"/>
      <c r="BA35" s="250"/>
      <c r="BB35" s="251"/>
      <c r="BC35" s="307"/>
      <c r="BD35" s="308"/>
      <c r="BE35" s="308"/>
      <c r="BF35" s="308"/>
      <c r="BG35" s="308"/>
      <c r="BH35" s="308"/>
      <c r="BI35" s="308"/>
      <c r="BJ35" s="309"/>
      <c r="BK35" s="9"/>
    </row>
    <row r="36" spans="2:63" ht="12" customHeight="1">
      <c r="B36" s="9"/>
      <c r="C36" s="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8"/>
      <c r="W36" s="73"/>
      <c r="X36" s="70"/>
      <c r="Y36" s="70"/>
      <c r="Z36" s="70"/>
      <c r="AA36" s="70"/>
      <c r="AB36" s="70"/>
      <c r="AC36" s="70"/>
      <c r="AD36" s="70"/>
      <c r="AF36" s="9"/>
      <c r="AG36" s="9"/>
      <c r="AH36" s="9"/>
      <c r="AI36" s="9"/>
      <c r="AJ36" s="236" t="s">
        <v>16</v>
      </c>
      <c r="AK36" s="236"/>
      <c r="AL36" s="236"/>
      <c r="AN36" s="9"/>
      <c r="AO36" s="9"/>
      <c r="AP36" s="9"/>
      <c r="AQ36" s="9"/>
      <c r="AR36" s="236" t="s">
        <v>16</v>
      </c>
      <c r="AS36" s="236"/>
      <c r="AT36" s="236"/>
      <c r="AV36" s="9"/>
      <c r="AW36" s="9"/>
      <c r="AX36" s="9"/>
      <c r="AY36" s="9"/>
      <c r="AZ36" s="236" t="s">
        <v>16</v>
      </c>
      <c r="BA36" s="236"/>
      <c r="BB36" s="236"/>
      <c r="BD36" s="9"/>
      <c r="BE36" s="9"/>
      <c r="BF36" s="9"/>
      <c r="BG36" s="9"/>
      <c r="BH36" s="236" t="s">
        <v>16</v>
      </c>
      <c r="BI36" s="236"/>
      <c r="BJ36" s="236"/>
      <c r="BK36" s="9"/>
    </row>
    <row r="37" spans="2:63" ht="12" customHeight="1">
      <c r="B37" s="9"/>
      <c r="C37" s="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8"/>
      <c r="W37" s="74"/>
      <c r="X37" s="8"/>
      <c r="Y37" s="8"/>
      <c r="Z37" s="8"/>
      <c r="AA37" s="8"/>
      <c r="AB37" s="8"/>
      <c r="AC37" s="8"/>
      <c r="AD37" s="8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9"/>
    </row>
    <row r="38" spans="4:62" s="30" customFormat="1" ht="12" customHeight="1">
      <c r="D38" s="204" t="s">
        <v>161</v>
      </c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W38" s="300">
        <f>SUM(W41,W43,W45,W47,W49,W51,W53,W55,W57,)</f>
        <v>322253</v>
      </c>
      <c r="X38" s="294"/>
      <c r="Y38" s="294"/>
      <c r="Z38" s="294"/>
      <c r="AA38" s="294"/>
      <c r="AB38" s="294"/>
      <c r="AC38" s="294"/>
      <c r="AD38" s="294"/>
      <c r="AE38" s="294">
        <f>SUM(AE41,AE43,AE45,AE47,AE49,AE51,AE53,AE55,AE57,)</f>
        <v>1355770504</v>
      </c>
      <c r="AF38" s="294"/>
      <c r="AG38" s="294"/>
      <c r="AH38" s="294"/>
      <c r="AI38" s="294"/>
      <c r="AJ38" s="294"/>
      <c r="AK38" s="294"/>
      <c r="AL38" s="294"/>
      <c r="AM38" s="294">
        <f>SUM(AM41,AM43,AM45,AM47,AM49,AM51,AM53,AM55,AM57,)</f>
        <v>1285452378</v>
      </c>
      <c r="AN38" s="294"/>
      <c r="AO38" s="294"/>
      <c r="AP38" s="294"/>
      <c r="AQ38" s="294"/>
      <c r="AR38" s="294"/>
      <c r="AS38" s="294"/>
      <c r="AT38" s="294"/>
      <c r="AU38" s="294">
        <f>SUM(AU41,AU43,AU45,AU47,AU49,AU51,AU53,AU55,AU57,)</f>
        <v>70318126</v>
      </c>
      <c r="AV38" s="294"/>
      <c r="AW38" s="294"/>
      <c r="AX38" s="294"/>
      <c r="AY38" s="294"/>
      <c r="AZ38" s="294"/>
      <c r="BA38" s="294"/>
      <c r="BB38" s="294"/>
      <c r="BC38" s="294">
        <f>SUM(BC41,BC43,BC45,BC47,BC49,BC51,BC53,BC55,BC57,)</f>
        <v>52981353</v>
      </c>
      <c r="BD38" s="294"/>
      <c r="BE38" s="294"/>
      <c r="BF38" s="294"/>
      <c r="BG38" s="294"/>
      <c r="BH38" s="294"/>
      <c r="BI38" s="294"/>
      <c r="BJ38" s="294"/>
    </row>
    <row r="39" spans="4:62" s="9" customFormat="1" ht="12" customHeight="1"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W39" s="77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</row>
    <row r="40" spans="4:62" s="9" customFormat="1" ht="12" customHeight="1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6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</row>
    <row r="41" spans="3:62" s="9" customFormat="1" ht="12" customHeight="1">
      <c r="C41" s="298" t="s">
        <v>351</v>
      </c>
      <c r="D41" s="298"/>
      <c r="E41" s="298"/>
      <c r="F41" s="299" t="s">
        <v>190</v>
      </c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142"/>
      <c r="W41" s="293">
        <v>9522</v>
      </c>
      <c r="X41" s="293"/>
      <c r="Y41" s="293"/>
      <c r="Z41" s="293"/>
      <c r="AA41" s="293"/>
      <c r="AB41" s="293"/>
      <c r="AC41" s="293"/>
      <c r="AD41" s="293"/>
      <c r="AE41" s="293">
        <f>SUM(AM41:BB41)</f>
        <v>20385775</v>
      </c>
      <c r="AF41" s="293"/>
      <c r="AG41" s="293"/>
      <c r="AH41" s="293"/>
      <c r="AI41" s="293"/>
      <c r="AJ41" s="293"/>
      <c r="AK41" s="293"/>
      <c r="AL41" s="293"/>
      <c r="AM41" s="293">
        <v>5503467</v>
      </c>
      <c r="AN41" s="293"/>
      <c r="AO41" s="293"/>
      <c r="AP41" s="293"/>
      <c r="AQ41" s="293"/>
      <c r="AR41" s="293"/>
      <c r="AS41" s="293"/>
      <c r="AT41" s="293"/>
      <c r="AU41" s="293">
        <v>14882308</v>
      </c>
      <c r="AV41" s="293"/>
      <c r="AW41" s="293"/>
      <c r="AX41" s="293"/>
      <c r="AY41" s="293"/>
      <c r="AZ41" s="293"/>
      <c r="BA41" s="293"/>
      <c r="BB41" s="293"/>
      <c r="BC41" s="293">
        <v>455264</v>
      </c>
      <c r="BD41" s="293"/>
      <c r="BE41" s="293"/>
      <c r="BF41" s="293"/>
      <c r="BG41" s="293"/>
      <c r="BH41" s="293"/>
      <c r="BI41" s="293"/>
      <c r="BJ41" s="293"/>
    </row>
    <row r="42" spans="3:62" s="9" customFormat="1" ht="12" customHeight="1">
      <c r="C42" s="178"/>
      <c r="D42" s="178"/>
      <c r="E42" s="178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42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</row>
    <row r="43" spans="3:62" s="9" customFormat="1" ht="12" customHeight="1">
      <c r="C43" s="298" t="s">
        <v>352</v>
      </c>
      <c r="D43" s="298"/>
      <c r="E43" s="298"/>
      <c r="F43" s="297" t="s">
        <v>191</v>
      </c>
      <c r="G43" s="297"/>
      <c r="H43" s="297"/>
      <c r="I43" s="297"/>
      <c r="J43" s="297" t="s">
        <v>192</v>
      </c>
      <c r="K43" s="297"/>
      <c r="L43" s="297"/>
      <c r="M43" s="298" t="s">
        <v>353</v>
      </c>
      <c r="N43" s="298"/>
      <c r="O43" s="298"/>
      <c r="P43" s="297" t="s">
        <v>193</v>
      </c>
      <c r="Q43" s="297"/>
      <c r="R43" s="297"/>
      <c r="S43" s="297"/>
      <c r="T43" s="297"/>
      <c r="U43" s="297"/>
      <c r="V43" s="142"/>
      <c r="W43" s="293">
        <v>77556</v>
      </c>
      <c r="X43" s="293"/>
      <c r="Y43" s="293"/>
      <c r="Z43" s="293"/>
      <c r="AA43" s="293"/>
      <c r="AB43" s="293"/>
      <c r="AC43" s="293"/>
      <c r="AD43" s="293"/>
      <c r="AE43" s="293">
        <f>SUM(AM43:BB43)</f>
        <v>108393678</v>
      </c>
      <c r="AF43" s="293"/>
      <c r="AG43" s="293"/>
      <c r="AH43" s="293"/>
      <c r="AI43" s="293"/>
      <c r="AJ43" s="293"/>
      <c r="AK43" s="293"/>
      <c r="AL43" s="293"/>
      <c r="AM43" s="293">
        <v>103516067</v>
      </c>
      <c r="AN43" s="293"/>
      <c r="AO43" s="293"/>
      <c r="AP43" s="293"/>
      <c r="AQ43" s="293"/>
      <c r="AR43" s="293"/>
      <c r="AS43" s="293"/>
      <c r="AT43" s="293"/>
      <c r="AU43" s="293">
        <v>4877611</v>
      </c>
      <c r="AV43" s="293"/>
      <c r="AW43" s="293"/>
      <c r="AX43" s="293"/>
      <c r="AY43" s="293"/>
      <c r="AZ43" s="293"/>
      <c r="BA43" s="293"/>
      <c r="BB43" s="293"/>
      <c r="BC43" s="293">
        <v>1333578</v>
      </c>
      <c r="BD43" s="293"/>
      <c r="BE43" s="293"/>
      <c r="BF43" s="293"/>
      <c r="BG43" s="293"/>
      <c r="BH43" s="293"/>
      <c r="BI43" s="293"/>
      <c r="BJ43" s="293"/>
    </row>
    <row r="44" spans="3:62" s="9" customFormat="1" ht="12" customHeight="1">
      <c r="C44" s="178"/>
      <c r="D44" s="178"/>
      <c r="E44" s="178"/>
      <c r="F44" s="180"/>
      <c r="G44" s="180"/>
      <c r="H44" s="180"/>
      <c r="I44" s="180"/>
      <c r="J44" s="180"/>
      <c r="K44" s="180"/>
      <c r="L44" s="180"/>
      <c r="M44" s="178"/>
      <c r="N44" s="178"/>
      <c r="O44" s="178"/>
      <c r="P44" s="180"/>
      <c r="Q44" s="180"/>
      <c r="R44" s="180"/>
      <c r="S44" s="180"/>
      <c r="T44" s="180"/>
      <c r="U44" s="180"/>
      <c r="V44" s="142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3"/>
      <c r="BE44" s="293"/>
      <c r="BF44" s="293"/>
      <c r="BG44" s="293"/>
      <c r="BH44" s="293"/>
      <c r="BI44" s="293"/>
      <c r="BJ44" s="293"/>
    </row>
    <row r="45" spans="3:62" s="9" customFormat="1" ht="12" customHeight="1">
      <c r="C45" s="296">
        <v>100</v>
      </c>
      <c r="D45" s="296"/>
      <c r="E45" s="296"/>
      <c r="F45" s="297" t="s">
        <v>191</v>
      </c>
      <c r="G45" s="297"/>
      <c r="H45" s="297"/>
      <c r="I45" s="297"/>
      <c r="J45" s="297" t="s">
        <v>354</v>
      </c>
      <c r="K45" s="297"/>
      <c r="L45" s="297"/>
      <c r="M45" s="296">
        <v>200</v>
      </c>
      <c r="N45" s="296"/>
      <c r="O45" s="296"/>
      <c r="P45" s="297" t="s">
        <v>194</v>
      </c>
      <c r="Q45" s="297"/>
      <c r="R45" s="297"/>
      <c r="S45" s="297" t="s">
        <v>354</v>
      </c>
      <c r="T45" s="297"/>
      <c r="U45" s="297"/>
      <c r="V45" s="143"/>
      <c r="W45" s="293">
        <v>89047</v>
      </c>
      <c r="X45" s="293"/>
      <c r="Y45" s="293"/>
      <c r="Z45" s="293"/>
      <c r="AA45" s="293"/>
      <c r="AB45" s="293"/>
      <c r="AC45" s="293"/>
      <c r="AD45" s="293"/>
      <c r="AE45" s="293">
        <f>SUM(AM45:BB45)</f>
        <v>217502369</v>
      </c>
      <c r="AF45" s="293"/>
      <c r="AG45" s="293"/>
      <c r="AH45" s="293"/>
      <c r="AI45" s="293"/>
      <c r="AJ45" s="293"/>
      <c r="AK45" s="293"/>
      <c r="AL45" s="293"/>
      <c r="AM45" s="293">
        <v>211278658</v>
      </c>
      <c r="AN45" s="293"/>
      <c r="AO45" s="293"/>
      <c r="AP45" s="293"/>
      <c r="AQ45" s="293"/>
      <c r="AR45" s="293"/>
      <c r="AS45" s="293"/>
      <c r="AT45" s="293"/>
      <c r="AU45" s="293">
        <v>6223711</v>
      </c>
      <c r="AV45" s="293"/>
      <c r="AW45" s="293"/>
      <c r="AX45" s="293"/>
      <c r="AY45" s="293"/>
      <c r="AZ45" s="293"/>
      <c r="BA45" s="293"/>
      <c r="BB45" s="293"/>
      <c r="BC45" s="293">
        <v>3784015</v>
      </c>
      <c r="BD45" s="293"/>
      <c r="BE45" s="293"/>
      <c r="BF45" s="293"/>
      <c r="BG45" s="293"/>
      <c r="BH45" s="293"/>
      <c r="BI45" s="293"/>
      <c r="BJ45" s="293"/>
    </row>
    <row r="46" spans="3:62" s="9" customFormat="1" ht="12" customHeight="1">
      <c r="C46" s="181"/>
      <c r="D46" s="181"/>
      <c r="E46" s="181"/>
      <c r="F46" s="180"/>
      <c r="G46" s="180"/>
      <c r="H46" s="180"/>
      <c r="I46" s="180"/>
      <c r="J46" s="180"/>
      <c r="K46" s="180"/>
      <c r="L46" s="180"/>
      <c r="M46" s="181"/>
      <c r="N46" s="181"/>
      <c r="O46" s="181"/>
      <c r="P46" s="180"/>
      <c r="Q46" s="180"/>
      <c r="R46" s="180"/>
      <c r="S46" s="180"/>
      <c r="T46" s="180"/>
      <c r="U46" s="180"/>
      <c r="V46" s="14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293"/>
      <c r="BI46" s="293"/>
      <c r="BJ46" s="293"/>
    </row>
    <row r="47" spans="3:62" s="9" customFormat="1" ht="12" customHeight="1">
      <c r="C47" s="296">
        <v>200</v>
      </c>
      <c r="D47" s="296"/>
      <c r="E47" s="296"/>
      <c r="F47" s="297" t="s">
        <v>191</v>
      </c>
      <c r="G47" s="297"/>
      <c r="H47" s="297"/>
      <c r="I47" s="297"/>
      <c r="J47" s="297" t="s">
        <v>354</v>
      </c>
      <c r="K47" s="297"/>
      <c r="L47" s="297"/>
      <c r="M47" s="296">
        <v>300</v>
      </c>
      <c r="N47" s="296"/>
      <c r="O47" s="296"/>
      <c r="P47" s="297" t="s">
        <v>194</v>
      </c>
      <c r="Q47" s="297"/>
      <c r="R47" s="297"/>
      <c r="S47" s="297" t="s">
        <v>354</v>
      </c>
      <c r="T47" s="297"/>
      <c r="U47" s="297"/>
      <c r="V47" s="143"/>
      <c r="W47" s="293">
        <v>53667</v>
      </c>
      <c r="X47" s="293"/>
      <c r="Y47" s="293"/>
      <c r="Z47" s="293"/>
      <c r="AA47" s="293"/>
      <c r="AB47" s="293"/>
      <c r="AC47" s="293"/>
      <c r="AD47" s="293"/>
      <c r="AE47" s="293">
        <f>SUM(AM47:BB47)</f>
        <v>198396601</v>
      </c>
      <c r="AF47" s="293"/>
      <c r="AG47" s="293"/>
      <c r="AH47" s="293"/>
      <c r="AI47" s="293"/>
      <c r="AJ47" s="293"/>
      <c r="AK47" s="293"/>
      <c r="AL47" s="293"/>
      <c r="AM47" s="293">
        <v>193804395</v>
      </c>
      <c r="AN47" s="293"/>
      <c r="AO47" s="293"/>
      <c r="AP47" s="293"/>
      <c r="AQ47" s="293"/>
      <c r="AR47" s="293"/>
      <c r="AS47" s="293"/>
      <c r="AT47" s="293"/>
      <c r="AU47" s="293">
        <v>4592206</v>
      </c>
      <c r="AV47" s="293"/>
      <c r="AW47" s="293"/>
      <c r="AX47" s="293"/>
      <c r="AY47" s="293"/>
      <c r="AZ47" s="293"/>
      <c r="BA47" s="293"/>
      <c r="BB47" s="293"/>
      <c r="BC47" s="293">
        <v>4908434</v>
      </c>
      <c r="BD47" s="293"/>
      <c r="BE47" s="293"/>
      <c r="BF47" s="293"/>
      <c r="BG47" s="293"/>
      <c r="BH47" s="293"/>
      <c r="BI47" s="293"/>
      <c r="BJ47" s="293"/>
    </row>
    <row r="48" spans="3:62" s="9" customFormat="1" ht="12" customHeight="1">
      <c r="C48" s="181"/>
      <c r="D48" s="181"/>
      <c r="E48" s="181"/>
      <c r="F48" s="180"/>
      <c r="G48" s="180"/>
      <c r="H48" s="180"/>
      <c r="I48" s="180"/>
      <c r="J48" s="180"/>
      <c r="K48" s="180"/>
      <c r="L48" s="180"/>
      <c r="M48" s="181"/>
      <c r="N48" s="181"/>
      <c r="O48" s="181"/>
      <c r="P48" s="180"/>
      <c r="Q48" s="180"/>
      <c r="R48" s="180"/>
      <c r="S48" s="180"/>
      <c r="T48" s="180"/>
      <c r="U48" s="180"/>
      <c r="V48" s="14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3"/>
      <c r="BE48" s="293"/>
      <c r="BF48" s="293"/>
      <c r="BG48" s="293"/>
      <c r="BH48" s="293"/>
      <c r="BI48" s="293"/>
      <c r="BJ48" s="293"/>
    </row>
    <row r="49" spans="3:62" s="9" customFormat="1" ht="12" customHeight="1">
      <c r="C49" s="296">
        <v>300</v>
      </c>
      <c r="D49" s="296"/>
      <c r="E49" s="296"/>
      <c r="F49" s="297" t="s">
        <v>191</v>
      </c>
      <c r="G49" s="297"/>
      <c r="H49" s="297"/>
      <c r="I49" s="297"/>
      <c r="J49" s="297" t="s">
        <v>354</v>
      </c>
      <c r="K49" s="297"/>
      <c r="L49" s="297"/>
      <c r="M49" s="296">
        <v>400</v>
      </c>
      <c r="N49" s="296"/>
      <c r="O49" s="296"/>
      <c r="P49" s="297" t="s">
        <v>194</v>
      </c>
      <c r="Q49" s="297"/>
      <c r="R49" s="297"/>
      <c r="S49" s="297" t="s">
        <v>354</v>
      </c>
      <c r="T49" s="297"/>
      <c r="U49" s="297"/>
      <c r="V49" s="143"/>
      <c r="W49" s="293">
        <v>30231</v>
      </c>
      <c r="X49" s="293"/>
      <c r="Y49" s="293"/>
      <c r="Z49" s="293"/>
      <c r="AA49" s="293"/>
      <c r="AB49" s="293"/>
      <c r="AC49" s="293"/>
      <c r="AD49" s="293"/>
      <c r="AE49" s="293">
        <f>SUM(AM49:BB49)</f>
        <v>150558975</v>
      </c>
      <c r="AF49" s="293"/>
      <c r="AG49" s="293"/>
      <c r="AH49" s="293"/>
      <c r="AI49" s="293"/>
      <c r="AJ49" s="293"/>
      <c r="AK49" s="293"/>
      <c r="AL49" s="293"/>
      <c r="AM49" s="293">
        <v>147010773</v>
      </c>
      <c r="AN49" s="293"/>
      <c r="AO49" s="293"/>
      <c r="AP49" s="293"/>
      <c r="AQ49" s="293"/>
      <c r="AR49" s="293"/>
      <c r="AS49" s="293"/>
      <c r="AT49" s="293"/>
      <c r="AU49" s="293">
        <v>3548202</v>
      </c>
      <c r="AV49" s="293"/>
      <c r="AW49" s="293"/>
      <c r="AX49" s="293"/>
      <c r="AY49" s="293"/>
      <c r="AZ49" s="293"/>
      <c r="BA49" s="293"/>
      <c r="BB49" s="293"/>
      <c r="BC49" s="293">
        <v>5029156</v>
      </c>
      <c r="BD49" s="293"/>
      <c r="BE49" s="293"/>
      <c r="BF49" s="293"/>
      <c r="BG49" s="293"/>
      <c r="BH49" s="293"/>
      <c r="BI49" s="293"/>
      <c r="BJ49" s="293"/>
    </row>
    <row r="50" spans="3:62" s="9" customFormat="1" ht="12" customHeight="1">
      <c r="C50" s="182"/>
      <c r="D50" s="182"/>
      <c r="E50" s="182"/>
      <c r="F50" s="182"/>
      <c r="G50" s="182"/>
      <c r="H50" s="182"/>
      <c r="I50" s="182"/>
      <c r="J50" s="182"/>
      <c r="K50" s="182"/>
      <c r="L50" s="183"/>
      <c r="M50" s="184"/>
      <c r="N50" s="184"/>
      <c r="O50" s="184"/>
      <c r="P50" s="184"/>
      <c r="Q50" s="184"/>
      <c r="R50" s="185"/>
      <c r="S50" s="185"/>
      <c r="T50" s="185"/>
      <c r="U50" s="185"/>
      <c r="V50" s="142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3"/>
      <c r="BD50" s="293"/>
      <c r="BE50" s="293"/>
      <c r="BF50" s="293"/>
      <c r="BG50" s="293"/>
      <c r="BH50" s="293"/>
      <c r="BI50" s="293"/>
      <c r="BJ50" s="293"/>
    </row>
    <row r="51" spans="3:62" s="9" customFormat="1" ht="12" customHeight="1">
      <c r="C51" s="296">
        <v>400</v>
      </c>
      <c r="D51" s="296"/>
      <c r="E51" s="296"/>
      <c r="F51" s="297" t="s">
        <v>191</v>
      </c>
      <c r="G51" s="297"/>
      <c r="H51" s="297"/>
      <c r="I51" s="297"/>
      <c r="J51" s="297" t="s">
        <v>354</v>
      </c>
      <c r="K51" s="297"/>
      <c r="L51" s="297"/>
      <c r="M51" s="296">
        <v>550</v>
      </c>
      <c r="N51" s="296"/>
      <c r="O51" s="296"/>
      <c r="P51" s="297" t="s">
        <v>194</v>
      </c>
      <c r="Q51" s="297"/>
      <c r="R51" s="297"/>
      <c r="S51" s="297" t="s">
        <v>354</v>
      </c>
      <c r="T51" s="297"/>
      <c r="U51" s="297"/>
      <c r="V51" s="143"/>
      <c r="W51" s="293">
        <v>26559</v>
      </c>
      <c r="X51" s="293"/>
      <c r="Y51" s="293"/>
      <c r="Z51" s="293"/>
      <c r="AA51" s="293"/>
      <c r="AB51" s="293"/>
      <c r="AC51" s="293"/>
      <c r="AD51" s="293"/>
      <c r="AE51" s="293">
        <f>SUM(AM51:BB51)</f>
        <v>174212464</v>
      </c>
      <c r="AF51" s="293"/>
      <c r="AG51" s="293"/>
      <c r="AH51" s="293"/>
      <c r="AI51" s="293"/>
      <c r="AJ51" s="293"/>
      <c r="AK51" s="293"/>
      <c r="AL51" s="293"/>
      <c r="AM51" s="293">
        <v>168999802</v>
      </c>
      <c r="AN51" s="293"/>
      <c r="AO51" s="293"/>
      <c r="AP51" s="293"/>
      <c r="AQ51" s="293"/>
      <c r="AR51" s="293"/>
      <c r="AS51" s="293"/>
      <c r="AT51" s="293"/>
      <c r="AU51" s="293">
        <v>5212662</v>
      </c>
      <c r="AV51" s="293"/>
      <c r="AW51" s="293"/>
      <c r="AX51" s="293"/>
      <c r="AY51" s="293"/>
      <c r="AZ51" s="293"/>
      <c r="BA51" s="293"/>
      <c r="BB51" s="293"/>
      <c r="BC51" s="293">
        <v>7030752</v>
      </c>
      <c r="BD51" s="293"/>
      <c r="BE51" s="293"/>
      <c r="BF51" s="293"/>
      <c r="BG51" s="293"/>
      <c r="BH51" s="293"/>
      <c r="BI51" s="293"/>
      <c r="BJ51" s="293"/>
    </row>
    <row r="52" spans="3:62" s="9" customFormat="1" ht="12" customHeight="1">
      <c r="C52" s="181"/>
      <c r="D52" s="181"/>
      <c r="E52" s="181"/>
      <c r="F52" s="180"/>
      <c r="G52" s="180"/>
      <c r="H52" s="180"/>
      <c r="I52" s="180"/>
      <c r="J52" s="180"/>
      <c r="K52" s="180"/>
      <c r="L52" s="180"/>
      <c r="M52" s="181"/>
      <c r="N52" s="181"/>
      <c r="O52" s="181"/>
      <c r="P52" s="180"/>
      <c r="Q52" s="180"/>
      <c r="R52" s="180"/>
      <c r="S52" s="180"/>
      <c r="T52" s="180"/>
      <c r="U52" s="180"/>
      <c r="V52" s="14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3"/>
      <c r="BC52" s="293"/>
      <c r="BD52" s="293"/>
      <c r="BE52" s="293"/>
      <c r="BF52" s="293"/>
      <c r="BG52" s="293"/>
      <c r="BH52" s="293"/>
      <c r="BI52" s="293"/>
      <c r="BJ52" s="293"/>
    </row>
    <row r="53" spans="3:62" s="9" customFormat="1" ht="12" customHeight="1">
      <c r="C53" s="296">
        <v>550</v>
      </c>
      <c r="D53" s="296"/>
      <c r="E53" s="296"/>
      <c r="F53" s="297" t="s">
        <v>191</v>
      </c>
      <c r="G53" s="297"/>
      <c r="H53" s="297"/>
      <c r="I53" s="297"/>
      <c r="J53" s="297" t="s">
        <v>354</v>
      </c>
      <c r="K53" s="297"/>
      <c r="L53" s="297"/>
      <c r="M53" s="296">
        <v>700</v>
      </c>
      <c r="N53" s="296"/>
      <c r="O53" s="296"/>
      <c r="P53" s="297" t="s">
        <v>194</v>
      </c>
      <c r="Q53" s="297"/>
      <c r="R53" s="297"/>
      <c r="S53" s="297" t="s">
        <v>354</v>
      </c>
      <c r="T53" s="297"/>
      <c r="U53" s="297"/>
      <c r="V53" s="143"/>
      <c r="W53" s="293">
        <v>13218</v>
      </c>
      <c r="X53" s="293"/>
      <c r="Y53" s="293"/>
      <c r="Z53" s="293"/>
      <c r="AA53" s="293"/>
      <c r="AB53" s="293"/>
      <c r="AC53" s="293"/>
      <c r="AD53" s="293"/>
      <c r="AE53" s="293">
        <f>SUM(AM53:BB53)</f>
        <v>109140479</v>
      </c>
      <c r="AF53" s="293"/>
      <c r="AG53" s="293"/>
      <c r="AH53" s="293"/>
      <c r="AI53" s="293"/>
      <c r="AJ53" s="293"/>
      <c r="AK53" s="293"/>
      <c r="AL53" s="293"/>
      <c r="AM53" s="293">
        <v>106329468</v>
      </c>
      <c r="AN53" s="293"/>
      <c r="AO53" s="293"/>
      <c r="AP53" s="293"/>
      <c r="AQ53" s="293"/>
      <c r="AR53" s="293"/>
      <c r="AS53" s="293"/>
      <c r="AT53" s="293"/>
      <c r="AU53" s="293">
        <v>2811011</v>
      </c>
      <c r="AV53" s="293"/>
      <c r="AW53" s="293"/>
      <c r="AX53" s="293"/>
      <c r="AY53" s="293"/>
      <c r="AZ53" s="293"/>
      <c r="BA53" s="293"/>
      <c r="BB53" s="293"/>
      <c r="BC53" s="293">
        <v>5060652</v>
      </c>
      <c r="BD53" s="293"/>
      <c r="BE53" s="293"/>
      <c r="BF53" s="293"/>
      <c r="BG53" s="293"/>
      <c r="BH53" s="293"/>
      <c r="BI53" s="293"/>
      <c r="BJ53" s="293"/>
    </row>
    <row r="54" spans="3:62" s="9" customFormat="1" ht="12" customHeight="1">
      <c r="C54" s="181"/>
      <c r="D54" s="181"/>
      <c r="E54" s="181"/>
      <c r="F54" s="180"/>
      <c r="G54" s="180"/>
      <c r="H54" s="180"/>
      <c r="I54" s="180"/>
      <c r="J54" s="180"/>
      <c r="K54" s="180"/>
      <c r="L54" s="180"/>
      <c r="M54" s="181"/>
      <c r="N54" s="181"/>
      <c r="O54" s="181"/>
      <c r="P54" s="180"/>
      <c r="Q54" s="180"/>
      <c r="R54" s="180"/>
      <c r="S54" s="180"/>
      <c r="T54" s="180"/>
      <c r="U54" s="180"/>
      <c r="V54" s="14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3"/>
      <c r="BC54" s="293"/>
      <c r="BD54" s="293"/>
      <c r="BE54" s="293"/>
      <c r="BF54" s="293"/>
      <c r="BG54" s="293"/>
      <c r="BH54" s="293"/>
      <c r="BI54" s="293"/>
      <c r="BJ54" s="293"/>
    </row>
    <row r="55" spans="3:62" s="9" customFormat="1" ht="12" customHeight="1">
      <c r="C55" s="296">
        <v>700</v>
      </c>
      <c r="D55" s="296"/>
      <c r="E55" s="296"/>
      <c r="F55" s="297" t="s">
        <v>191</v>
      </c>
      <c r="G55" s="297"/>
      <c r="H55" s="297"/>
      <c r="I55" s="297"/>
      <c r="J55" s="297" t="s">
        <v>354</v>
      </c>
      <c r="K55" s="297"/>
      <c r="L55" s="297"/>
      <c r="M55" s="296">
        <v>1000</v>
      </c>
      <c r="N55" s="296"/>
      <c r="O55" s="296"/>
      <c r="P55" s="297" t="s">
        <v>194</v>
      </c>
      <c r="Q55" s="297"/>
      <c r="R55" s="297"/>
      <c r="S55" s="297" t="s">
        <v>354</v>
      </c>
      <c r="T55" s="297"/>
      <c r="U55" s="297"/>
      <c r="V55" s="143"/>
      <c r="W55" s="293">
        <v>11478</v>
      </c>
      <c r="X55" s="293"/>
      <c r="Y55" s="293"/>
      <c r="Z55" s="293"/>
      <c r="AA55" s="293"/>
      <c r="AB55" s="293"/>
      <c r="AC55" s="293"/>
      <c r="AD55" s="293"/>
      <c r="AE55" s="293">
        <f>SUM(AM55:BB55)</f>
        <v>124471223</v>
      </c>
      <c r="AF55" s="293"/>
      <c r="AG55" s="293"/>
      <c r="AH55" s="293"/>
      <c r="AI55" s="293"/>
      <c r="AJ55" s="293"/>
      <c r="AK55" s="293"/>
      <c r="AL55" s="293"/>
      <c r="AM55" s="293">
        <v>117775255</v>
      </c>
      <c r="AN55" s="293"/>
      <c r="AO55" s="293"/>
      <c r="AP55" s="293"/>
      <c r="AQ55" s="293"/>
      <c r="AR55" s="293"/>
      <c r="AS55" s="293"/>
      <c r="AT55" s="293"/>
      <c r="AU55" s="293">
        <v>6695968</v>
      </c>
      <c r="AV55" s="293"/>
      <c r="AW55" s="293"/>
      <c r="AX55" s="293"/>
      <c r="AY55" s="293"/>
      <c r="AZ55" s="293"/>
      <c r="BA55" s="293"/>
      <c r="BB55" s="293"/>
      <c r="BC55" s="293">
        <v>6717595</v>
      </c>
      <c r="BD55" s="293"/>
      <c r="BE55" s="293"/>
      <c r="BF55" s="293"/>
      <c r="BG55" s="293"/>
      <c r="BH55" s="293"/>
      <c r="BI55" s="293"/>
      <c r="BJ55" s="293"/>
    </row>
    <row r="56" spans="3:62" s="9" customFormat="1" ht="12" customHeight="1">
      <c r="C56" s="186"/>
      <c r="D56" s="181"/>
      <c r="E56" s="181"/>
      <c r="F56" s="180"/>
      <c r="G56" s="180"/>
      <c r="H56" s="180"/>
      <c r="I56" s="180"/>
      <c r="J56" s="180"/>
      <c r="K56" s="180"/>
      <c r="L56" s="180"/>
      <c r="M56" s="186"/>
      <c r="N56" s="181"/>
      <c r="O56" s="181"/>
      <c r="P56" s="180"/>
      <c r="Q56" s="180"/>
      <c r="R56" s="180"/>
      <c r="S56" s="180"/>
      <c r="T56" s="180"/>
      <c r="U56" s="180"/>
      <c r="V56" s="14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293"/>
      <c r="AI56" s="293"/>
      <c r="AJ56" s="293"/>
      <c r="AK56" s="293"/>
      <c r="AL56" s="293"/>
      <c r="AM56" s="293"/>
      <c r="AN56" s="293"/>
      <c r="AO56" s="293"/>
      <c r="AP56" s="293"/>
      <c r="AQ56" s="293"/>
      <c r="AR56" s="293"/>
      <c r="AS56" s="293"/>
      <c r="AT56" s="293"/>
      <c r="AU56" s="293"/>
      <c r="AV56" s="293"/>
      <c r="AW56" s="293"/>
      <c r="AX56" s="293"/>
      <c r="AY56" s="293"/>
      <c r="AZ56" s="293"/>
      <c r="BA56" s="293"/>
      <c r="BB56" s="293"/>
      <c r="BC56" s="293"/>
      <c r="BD56" s="293"/>
      <c r="BE56" s="293"/>
      <c r="BF56" s="293"/>
      <c r="BG56" s="293"/>
      <c r="BH56" s="293"/>
      <c r="BI56" s="293"/>
      <c r="BJ56" s="293"/>
    </row>
    <row r="57" spans="3:62" s="9" customFormat="1" ht="12" customHeight="1">
      <c r="C57" s="295">
        <v>1000</v>
      </c>
      <c r="D57" s="296"/>
      <c r="E57" s="296"/>
      <c r="F57" s="299" t="s">
        <v>195</v>
      </c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142"/>
      <c r="W57" s="293">
        <v>10975</v>
      </c>
      <c r="X57" s="293"/>
      <c r="Y57" s="293"/>
      <c r="Z57" s="293"/>
      <c r="AA57" s="293"/>
      <c r="AB57" s="293"/>
      <c r="AC57" s="293"/>
      <c r="AD57" s="293"/>
      <c r="AE57" s="293">
        <f>SUM(AM57,AU57,)</f>
        <v>252708940</v>
      </c>
      <c r="AF57" s="293"/>
      <c r="AG57" s="293"/>
      <c r="AH57" s="293"/>
      <c r="AI57" s="293"/>
      <c r="AJ57" s="293"/>
      <c r="AK57" s="293"/>
      <c r="AL57" s="293"/>
      <c r="AM57" s="293">
        <v>231234493</v>
      </c>
      <c r="AN57" s="293"/>
      <c r="AO57" s="293"/>
      <c r="AP57" s="293"/>
      <c r="AQ57" s="293"/>
      <c r="AR57" s="293"/>
      <c r="AS57" s="293"/>
      <c r="AT57" s="293"/>
      <c r="AU57" s="293">
        <v>21474447</v>
      </c>
      <c r="AV57" s="293"/>
      <c r="AW57" s="293"/>
      <c r="AX57" s="293"/>
      <c r="AY57" s="293"/>
      <c r="AZ57" s="293"/>
      <c r="BA57" s="293"/>
      <c r="BB57" s="293"/>
      <c r="BC57" s="293">
        <v>18661907</v>
      </c>
      <c r="BD57" s="293"/>
      <c r="BE57" s="293"/>
      <c r="BF57" s="293"/>
      <c r="BG57" s="293"/>
      <c r="BH57" s="293"/>
      <c r="BI57" s="293"/>
      <c r="BJ57" s="293"/>
    </row>
    <row r="58" spans="2:62" s="9" customFormat="1" ht="12" customHeight="1">
      <c r="B58" s="12"/>
      <c r="C58" s="37"/>
      <c r="D58" s="11"/>
      <c r="E58" s="11"/>
      <c r="F58" s="11"/>
      <c r="G58" s="11"/>
      <c r="H58" s="11"/>
      <c r="I58" s="11"/>
      <c r="J58" s="11"/>
      <c r="K58" s="11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7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</row>
    <row r="59" spans="4:63" ht="12" customHeight="1">
      <c r="D59" s="8" t="s">
        <v>7</v>
      </c>
      <c r="E59" s="2" t="s">
        <v>227</v>
      </c>
      <c r="F59" s="3" t="s">
        <v>196</v>
      </c>
      <c r="BK59" s="9"/>
    </row>
    <row r="60" spans="2:63" ht="12" customHeight="1">
      <c r="B60" s="191" t="s">
        <v>155</v>
      </c>
      <c r="C60" s="191"/>
      <c r="D60" s="191"/>
      <c r="E60" s="2" t="s">
        <v>226</v>
      </c>
      <c r="F60" s="3" t="s">
        <v>284</v>
      </c>
      <c r="BK60" s="9"/>
    </row>
    <row r="61" spans="2:63" ht="10.5" customHeight="1">
      <c r="B61" s="9"/>
      <c r="BK61" s="9"/>
    </row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>
      <c r="AB75" s="38"/>
    </row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</sheetData>
  <mergeCells count="227">
    <mergeCell ref="AY32:BJ32"/>
    <mergeCell ref="F57:U57"/>
    <mergeCell ref="B5:R6"/>
    <mergeCell ref="S5:AN5"/>
    <mergeCell ref="AO5:BJ5"/>
    <mergeCell ref="S6:AC6"/>
    <mergeCell ref="AD6:AN6"/>
    <mergeCell ref="AO6:AY6"/>
    <mergeCell ref="AZ6:BJ6"/>
    <mergeCell ref="AO8:AY8"/>
    <mergeCell ref="C11:Q11"/>
    <mergeCell ref="S11:AC11"/>
    <mergeCell ref="AO11:AY11"/>
    <mergeCell ref="C8:Q8"/>
    <mergeCell ref="S8:AC8"/>
    <mergeCell ref="AD8:AN8"/>
    <mergeCell ref="AD11:AN11"/>
    <mergeCell ref="AO12:AY12"/>
    <mergeCell ref="D13:Q13"/>
    <mergeCell ref="S13:AC13"/>
    <mergeCell ref="AO13:AY13"/>
    <mergeCell ref="D12:Q12"/>
    <mergeCell ref="S12:AC12"/>
    <mergeCell ref="AD12:AN12"/>
    <mergeCell ref="AD13:AN13"/>
    <mergeCell ref="AO15:AY15"/>
    <mergeCell ref="D16:Q16"/>
    <mergeCell ref="S16:AC16"/>
    <mergeCell ref="AO16:AY16"/>
    <mergeCell ref="C15:Q15"/>
    <mergeCell ref="S15:AC15"/>
    <mergeCell ref="AD15:AN15"/>
    <mergeCell ref="AD16:AN16"/>
    <mergeCell ref="AO17:AY17"/>
    <mergeCell ref="C19:Q19"/>
    <mergeCell ref="S19:AC19"/>
    <mergeCell ref="AO19:AY19"/>
    <mergeCell ref="D17:Q17"/>
    <mergeCell ref="S17:AC17"/>
    <mergeCell ref="AD17:AN17"/>
    <mergeCell ref="AD19:AN19"/>
    <mergeCell ref="D25:Q25"/>
    <mergeCell ref="AO20:AY20"/>
    <mergeCell ref="D21:Q21"/>
    <mergeCell ref="S21:AC21"/>
    <mergeCell ref="AO21:AY21"/>
    <mergeCell ref="D20:Q20"/>
    <mergeCell ref="S20:AC20"/>
    <mergeCell ref="AD20:AN20"/>
    <mergeCell ref="AD21:AN21"/>
    <mergeCell ref="AD25:AN25"/>
    <mergeCell ref="AM34:AT34"/>
    <mergeCell ref="AU34:BB34"/>
    <mergeCell ref="AO23:AY23"/>
    <mergeCell ref="C23:Q23"/>
    <mergeCell ref="S23:AC23"/>
    <mergeCell ref="AD23:AN23"/>
    <mergeCell ref="B31:BJ31"/>
    <mergeCell ref="B27:D27"/>
    <mergeCell ref="B33:V35"/>
    <mergeCell ref="D24:Q24"/>
    <mergeCell ref="AR36:AT36"/>
    <mergeCell ref="AZ36:BB36"/>
    <mergeCell ref="BH36:BJ36"/>
    <mergeCell ref="W33:AD35"/>
    <mergeCell ref="AE33:BB33"/>
    <mergeCell ref="BC33:BJ35"/>
    <mergeCell ref="AE35:AL35"/>
    <mergeCell ref="AM35:AT35"/>
    <mergeCell ref="AU35:BB35"/>
    <mergeCell ref="AE34:AL34"/>
    <mergeCell ref="D38:U38"/>
    <mergeCell ref="W38:AD38"/>
    <mergeCell ref="AE38:AL38"/>
    <mergeCell ref="AM38:AT38"/>
    <mergeCell ref="C41:E41"/>
    <mergeCell ref="F41:U41"/>
    <mergeCell ref="W41:AD41"/>
    <mergeCell ref="AE41:AL41"/>
    <mergeCell ref="C43:E43"/>
    <mergeCell ref="F43:I43"/>
    <mergeCell ref="J43:L43"/>
    <mergeCell ref="M43:O43"/>
    <mergeCell ref="P43:U43"/>
    <mergeCell ref="W43:AD43"/>
    <mergeCell ref="AE43:AL43"/>
    <mergeCell ref="AM43:AT43"/>
    <mergeCell ref="P45:R45"/>
    <mergeCell ref="S45:U45"/>
    <mergeCell ref="W45:AD45"/>
    <mergeCell ref="AE45:AL45"/>
    <mergeCell ref="C45:E45"/>
    <mergeCell ref="F45:I45"/>
    <mergeCell ref="J45:L45"/>
    <mergeCell ref="M45:O45"/>
    <mergeCell ref="AM45:AT45"/>
    <mergeCell ref="AU45:BB45"/>
    <mergeCell ref="BC45:BJ45"/>
    <mergeCell ref="C47:E47"/>
    <mergeCell ref="F47:I47"/>
    <mergeCell ref="J47:L47"/>
    <mergeCell ref="M47:O47"/>
    <mergeCell ref="P47:R47"/>
    <mergeCell ref="S47:U47"/>
    <mergeCell ref="W47:AD47"/>
    <mergeCell ref="AE47:AL47"/>
    <mergeCell ref="AM47:AT47"/>
    <mergeCell ref="AU47:BB47"/>
    <mergeCell ref="BC47:BJ47"/>
    <mergeCell ref="C49:E49"/>
    <mergeCell ref="F49:I49"/>
    <mergeCell ref="J49:L49"/>
    <mergeCell ref="M49:O49"/>
    <mergeCell ref="P49:R49"/>
    <mergeCell ref="S49:U49"/>
    <mergeCell ref="W49:AD49"/>
    <mergeCell ref="AE49:AL49"/>
    <mergeCell ref="AM49:AT49"/>
    <mergeCell ref="AU49:BB49"/>
    <mergeCell ref="BC49:BJ49"/>
    <mergeCell ref="C51:E51"/>
    <mergeCell ref="F51:I51"/>
    <mergeCell ref="J51:L51"/>
    <mergeCell ref="M51:O51"/>
    <mergeCell ref="P51:R51"/>
    <mergeCell ref="S51:U51"/>
    <mergeCell ref="W51:AD51"/>
    <mergeCell ref="AE51:AL51"/>
    <mergeCell ref="AM51:AT51"/>
    <mergeCell ref="AU51:BB51"/>
    <mergeCell ref="BC51:BJ51"/>
    <mergeCell ref="C53:E53"/>
    <mergeCell ref="F53:I53"/>
    <mergeCell ref="J53:L53"/>
    <mergeCell ref="M53:O53"/>
    <mergeCell ref="P53:R53"/>
    <mergeCell ref="S53:U53"/>
    <mergeCell ref="W53:AD53"/>
    <mergeCell ref="AE53:AL53"/>
    <mergeCell ref="AM53:AT53"/>
    <mergeCell ref="AU53:BB53"/>
    <mergeCell ref="BC53:BJ53"/>
    <mergeCell ref="C55:E55"/>
    <mergeCell ref="F55:I55"/>
    <mergeCell ref="J55:L55"/>
    <mergeCell ref="M55:O55"/>
    <mergeCell ref="P55:R55"/>
    <mergeCell ref="S55:U55"/>
    <mergeCell ref="W55:AD55"/>
    <mergeCell ref="AE55:AL55"/>
    <mergeCell ref="AM55:AT55"/>
    <mergeCell ref="AU55:BB55"/>
    <mergeCell ref="BC55:BJ55"/>
    <mergeCell ref="W57:AD57"/>
    <mergeCell ref="AE57:AL57"/>
    <mergeCell ref="C57:E57"/>
    <mergeCell ref="AU57:BB57"/>
    <mergeCell ref="BC57:BJ57"/>
    <mergeCell ref="B60:D60"/>
    <mergeCell ref="AZ12:BJ12"/>
    <mergeCell ref="AZ13:BJ13"/>
    <mergeCell ref="AM57:AT57"/>
    <mergeCell ref="S24:AC24"/>
    <mergeCell ref="AD24:AN24"/>
    <mergeCell ref="AO24:AY24"/>
    <mergeCell ref="AZ24:BJ24"/>
    <mergeCell ref="S25:AC25"/>
    <mergeCell ref="B3:BJ3"/>
    <mergeCell ref="AZ20:BJ20"/>
    <mergeCell ref="AZ21:BJ21"/>
    <mergeCell ref="AZ23:BJ23"/>
    <mergeCell ref="AZ15:BJ15"/>
    <mergeCell ref="AZ16:BJ16"/>
    <mergeCell ref="AZ17:BJ17"/>
    <mergeCell ref="AZ19:BJ19"/>
    <mergeCell ref="AZ8:BJ8"/>
    <mergeCell ref="AZ11:BJ11"/>
    <mergeCell ref="AU44:BB44"/>
    <mergeCell ref="AO25:AY25"/>
    <mergeCell ref="AZ25:BJ25"/>
    <mergeCell ref="BC42:BJ42"/>
    <mergeCell ref="AU38:BB38"/>
    <mergeCell ref="BC38:BJ38"/>
    <mergeCell ref="AM41:AT41"/>
    <mergeCell ref="AU41:BB41"/>
    <mergeCell ref="BC41:BJ41"/>
    <mergeCell ref="BC43:BJ43"/>
    <mergeCell ref="AM46:AT46"/>
    <mergeCell ref="AJ36:AL36"/>
    <mergeCell ref="BC44:BJ44"/>
    <mergeCell ref="W42:AD42"/>
    <mergeCell ref="AE42:AL42"/>
    <mergeCell ref="AM42:AT42"/>
    <mergeCell ref="AU42:BB42"/>
    <mergeCell ref="W44:AD44"/>
    <mergeCell ref="AE44:AL44"/>
    <mergeCell ref="AM44:AT44"/>
    <mergeCell ref="AM50:AT50"/>
    <mergeCell ref="AU43:BB43"/>
    <mergeCell ref="BC46:BJ46"/>
    <mergeCell ref="W48:AD48"/>
    <mergeCell ref="AE48:AL48"/>
    <mergeCell ref="AM48:AT48"/>
    <mergeCell ref="AU48:BB48"/>
    <mergeCell ref="BC48:BJ48"/>
    <mergeCell ref="W46:AD46"/>
    <mergeCell ref="AE46:AL46"/>
    <mergeCell ref="AM54:AT54"/>
    <mergeCell ref="AU46:BB46"/>
    <mergeCell ref="BC50:BJ50"/>
    <mergeCell ref="W52:AD52"/>
    <mergeCell ref="AE52:AL52"/>
    <mergeCell ref="AM52:AT52"/>
    <mergeCell ref="AU52:BB52"/>
    <mergeCell ref="BC52:BJ52"/>
    <mergeCell ref="W50:AD50"/>
    <mergeCell ref="AE50:AL50"/>
    <mergeCell ref="AU54:BB54"/>
    <mergeCell ref="AU50:BB50"/>
    <mergeCell ref="BC54:BJ54"/>
    <mergeCell ref="W56:AD56"/>
    <mergeCell ref="AE56:AL56"/>
    <mergeCell ref="AM56:AT56"/>
    <mergeCell ref="AU56:BB56"/>
    <mergeCell ref="BC56:BJ56"/>
    <mergeCell ref="W54:AD54"/>
    <mergeCell ref="AE54:AL5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S55"/>
  <sheetViews>
    <sheetView view="pageBreakPreview" zoomScale="60" workbookViewId="0" topLeftCell="A1">
      <selection activeCell="BL46" sqref="BL46"/>
    </sheetView>
  </sheetViews>
  <sheetFormatPr defaultColWidth="9.00390625" defaultRowHeight="13.5"/>
  <cols>
    <col min="1" max="62" width="1.625" style="3" customWidth="1"/>
    <col min="63" max="16384" width="9.00390625" style="3" customWidth="1"/>
  </cols>
  <sheetData>
    <row r="1" spans="1:16" ht="10.5" customHeight="1">
      <c r="A1" s="139" t="s">
        <v>303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0.5" customHeight="1"/>
    <row r="3" spans="3:62" s="1" customFormat="1" ht="18" customHeight="1">
      <c r="C3" s="205" t="s">
        <v>282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34"/>
    </row>
    <row r="4" spans="3:62" ht="12.75" customHeight="1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37" t="s">
        <v>261</v>
      </c>
      <c r="BJ4" s="9"/>
    </row>
    <row r="5" spans="3:62" ht="19.5" customHeight="1">
      <c r="C5" s="200" t="s">
        <v>197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02"/>
      <c r="V5" s="219" t="s">
        <v>198</v>
      </c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 t="s">
        <v>199</v>
      </c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02"/>
      <c r="BJ5" s="9"/>
    </row>
    <row r="6" spans="3:62" ht="19.5" customHeight="1">
      <c r="C6" s="201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20"/>
      <c r="V6" s="246" t="s">
        <v>304</v>
      </c>
      <c r="W6" s="246"/>
      <c r="X6" s="246"/>
      <c r="Y6" s="246"/>
      <c r="Z6" s="246"/>
      <c r="AA6" s="246"/>
      <c r="AB6" s="246"/>
      <c r="AC6" s="246"/>
      <c r="AD6" s="246"/>
      <c r="AE6" s="246"/>
      <c r="AF6" s="319" t="s">
        <v>338</v>
      </c>
      <c r="AG6" s="319"/>
      <c r="AH6" s="319"/>
      <c r="AI6" s="319"/>
      <c r="AJ6" s="319"/>
      <c r="AK6" s="319"/>
      <c r="AL6" s="319"/>
      <c r="AM6" s="319"/>
      <c r="AN6" s="319"/>
      <c r="AO6" s="319"/>
      <c r="AP6" s="246" t="s">
        <v>304</v>
      </c>
      <c r="AQ6" s="246"/>
      <c r="AR6" s="246"/>
      <c r="AS6" s="246"/>
      <c r="AT6" s="246"/>
      <c r="AU6" s="246"/>
      <c r="AV6" s="246"/>
      <c r="AW6" s="246"/>
      <c r="AX6" s="246"/>
      <c r="AY6" s="246"/>
      <c r="AZ6" s="319" t="s">
        <v>338</v>
      </c>
      <c r="BA6" s="319"/>
      <c r="BB6" s="319"/>
      <c r="BC6" s="319"/>
      <c r="BD6" s="319"/>
      <c r="BE6" s="319"/>
      <c r="BF6" s="319"/>
      <c r="BG6" s="319"/>
      <c r="BH6" s="319"/>
      <c r="BI6" s="322"/>
      <c r="BJ6" s="9"/>
    </row>
    <row r="7" spans="4:61" ht="13.5" customHeight="1"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V7" s="68"/>
      <c r="W7" s="69"/>
      <c r="X7" s="69"/>
      <c r="Y7" s="69"/>
      <c r="Z7" s="69"/>
      <c r="AA7" s="69"/>
      <c r="AB7" s="69"/>
      <c r="AC7" s="69"/>
      <c r="AD7" s="69"/>
      <c r="AE7" s="69"/>
      <c r="AF7" s="30"/>
      <c r="AG7" s="30"/>
      <c r="AH7" s="30"/>
      <c r="AI7" s="30"/>
      <c r="AJ7" s="30"/>
      <c r="AK7" s="30"/>
      <c r="AL7" s="30"/>
      <c r="AM7" s="30"/>
      <c r="AN7" s="30"/>
      <c r="AO7" s="30"/>
      <c r="AZ7" s="29"/>
      <c r="BA7" s="29"/>
      <c r="BB7" s="29"/>
      <c r="BC7" s="29"/>
      <c r="BD7" s="29"/>
      <c r="BE7" s="29"/>
      <c r="BF7" s="29"/>
      <c r="BG7" s="29"/>
      <c r="BH7" s="29"/>
      <c r="BI7" s="29"/>
    </row>
    <row r="8" spans="4:61" ht="13.5" customHeight="1">
      <c r="D8" s="191" t="s">
        <v>17</v>
      </c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66"/>
      <c r="V8" s="293">
        <f>SUM(V11:AE28)</f>
        <v>80657940</v>
      </c>
      <c r="W8" s="293"/>
      <c r="X8" s="293"/>
      <c r="Y8" s="293"/>
      <c r="Z8" s="293"/>
      <c r="AA8" s="293"/>
      <c r="AB8" s="293"/>
      <c r="AC8" s="293"/>
      <c r="AD8" s="293"/>
      <c r="AE8" s="293"/>
      <c r="AF8" s="294">
        <v>83330033</v>
      </c>
      <c r="AG8" s="294"/>
      <c r="AH8" s="294"/>
      <c r="AI8" s="294"/>
      <c r="AJ8" s="294"/>
      <c r="AK8" s="294"/>
      <c r="AL8" s="294"/>
      <c r="AM8" s="294"/>
      <c r="AN8" s="294"/>
      <c r="AO8" s="294"/>
      <c r="AP8" s="293">
        <v>76129834</v>
      </c>
      <c r="AQ8" s="293"/>
      <c r="AR8" s="293"/>
      <c r="AS8" s="293"/>
      <c r="AT8" s="293"/>
      <c r="AU8" s="293"/>
      <c r="AV8" s="293"/>
      <c r="AW8" s="293"/>
      <c r="AX8" s="293"/>
      <c r="AY8" s="293"/>
      <c r="AZ8" s="294">
        <v>79453804</v>
      </c>
      <c r="BA8" s="294"/>
      <c r="BB8" s="294"/>
      <c r="BC8" s="294"/>
      <c r="BD8" s="294"/>
      <c r="BE8" s="294"/>
      <c r="BF8" s="294"/>
      <c r="BG8" s="294"/>
      <c r="BH8" s="294"/>
      <c r="BI8" s="294"/>
    </row>
    <row r="9" spans="4:61" ht="13.5" customHeight="1"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66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135"/>
      <c r="BA9" s="135"/>
      <c r="BB9" s="135"/>
      <c r="BC9" s="135"/>
      <c r="BD9" s="135"/>
      <c r="BE9" s="135"/>
      <c r="BF9" s="135"/>
      <c r="BG9" s="135"/>
      <c r="BH9" s="135"/>
      <c r="BI9" s="135"/>
    </row>
    <row r="10" spans="4:61" ht="13.5" customHeight="1"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66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</row>
    <row r="11" spans="4:61" ht="13.5" customHeight="1">
      <c r="D11" s="191" t="s">
        <v>200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66"/>
      <c r="V11" s="293">
        <v>18224541</v>
      </c>
      <c r="W11" s="293"/>
      <c r="X11" s="293"/>
      <c r="Y11" s="293"/>
      <c r="Z11" s="293"/>
      <c r="AA11" s="293"/>
      <c r="AB11" s="293"/>
      <c r="AC11" s="293"/>
      <c r="AD11" s="293"/>
      <c r="AE11" s="293"/>
      <c r="AF11" s="294">
        <v>18655171</v>
      </c>
      <c r="AG11" s="294"/>
      <c r="AH11" s="294"/>
      <c r="AI11" s="294"/>
      <c r="AJ11" s="294"/>
      <c r="AK11" s="294"/>
      <c r="AL11" s="294"/>
      <c r="AM11" s="294"/>
      <c r="AN11" s="294"/>
      <c r="AO11" s="294"/>
      <c r="AP11" s="293">
        <v>17718913</v>
      </c>
      <c r="AQ11" s="293"/>
      <c r="AR11" s="293"/>
      <c r="AS11" s="293"/>
      <c r="AT11" s="293"/>
      <c r="AU11" s="293"/>
      <c r="AV11" s="293"/>
      <c r="AW11" s="293"/>
      <c r="AX11" s="293"/>
      <c r="AY11" s="293"/>
      <c r="AZ11" s="294">
        <v>18227493</v>
      </c>
      <c r="BA11" s="294"/>
      <c r="BB11" s="294"/>
      <c r="BC11" s="294"/>
      <c r="BD11" s="294"/>
      <c r="BE11" s="294"/>
      <c r="BF11" s="294"/>
      <c r="BG11" s="294"/>
      <c r="BH11" s="294"/>
      <c r="BI11" s="294"/>
    </row>
    <row r="12" spans="4:61" ht="13.5" customHeight="1">
      <c r="D12" s="191" t="s">
        <v>201</v>
      </c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66"/>
      <c r="V12" s="293">
        <v>4403171</v>
      </c>
      <c r="W12" s="293"/>
      <c r="X12" s="293"/>
      <c r="Y12" s="293"/>
      <c r="Z12" s="293"/>
      <c r="AA12" s="293"/>
      <c r="AB12" s="293"/>
      <c r="AC12" s="293"/>
      <c r="AD12" s="293"/>
      <c r="AE12" s="293"/>
      <c r="AF12" s="294">
        <v>5125140</v>
      </c>
      <c r="AG12" s="294"/>
      <c r="AH12" s="294"/>
      <c r="AI12" s="294"/>
      <c r="AJ12" s="294"/>
      <c r="AK12" s="294"/>
      <c r="AL12" s="294"/>
      <c r="AM12" s="294"/>
      <c r="AN12" s="294"/>
      <c r="AO12" s="294"/>
      <c r="AP12" s="293">
        <v>4321916</v>
      </c>
      <c r="AQ12" s="293"/>
      <c r="AR12" s="293"/>
      <c r="AS12" s="293"/>
      <c r="AT12" s="293"/>
      <c r="AU12" s="293"/>
      <c r="AV12" s="293"/>
      <c r="AW12" s="293"/>
      <c r="AX12" s="293"/>
      <c r="AY12" s="293"/>
      <c r="AZ12" s="294">
        <v>5049905</v>
      </c>
      <c r="BA12" s="294"/>
      <c r="BB12" s="294"/>
      <c r="BC12" s="294"/>
      <c r="BD12" s="294"/>
      <c r="BE12" s="294"/>
      <c r="BF12" s="294"/>
      <c r="BG12" s="294"/>
      <c r="BH12" s="294"/>
      <c r="BI12" s="294"/>
    </row>
    <row r="13" spans="4:61" ht="13.5" customHeight="1">
      <c r="D13" s="191" t="s">
        <v>202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66"/>
      <c r="V13" s="293">
        <v>2702244</v>
      </c>
      <c r="W13" s="293"/>
      <c r="X13" s="293"/>
      <c r="Y13" s="293"/>
      <c r="Z13" s="293"/>
      <c r="AA13" s="293"/>
      <c r="AB13" s="293"/>
      <c r="AC13" s="293"/>
      <c r="AD13" s="293"/>
      <c r="AE13" s="293"/>
      <c r="AF13" s="294">
        <v>2625673</v>
      </c>
      <c r="AG13" s="294"/>
      <c r="AH13" s="294"/>
      <c r="AI13" s="294"/>
      <c r="AJ13" s="294"/>
      <c r="AK13" s="294"/>
      <c r="AL13" s="294"/>
      <c r="AM13" s="294"/>
      <c r="AN13" s="294"/>
      <c r="AO13" s="294"/>
      <c r="AP13" s="293">
        <v>2652534</v>
      </c>
      <c r="AQ13" s="293"/>
      <c r="AR13" s="293"/>
      <c r="AS13" s="293"/>
      <c r="AT13" s="293"/>
      <c r="AU13" s="293"/>
      <c r="AV13" s="293"/>
      <c r="AW13" s="293"/>
      <c r="AX13" s="293"/>
      <c r="AY13" s="293"/>
      <c r="AZ13" s="294">
        <v>2583927</v>
      </c>
      <c r="BA13" s="294"/>
      <c r="BB13" s="294"/>
      <c r="BC13" s="294"/>
      <c r="BD13" s="294"/>
      <c r="BE13" s="294"/>
      <c r="BF13" s="294"/>
      <c r="BG13" s="294"/>
      <c r="BH13" s="294"/>
      <c r="BI13" s="294"/>
    </row>
    <row r="14" spans="4:61" ht="13.5" customHeight="1">
      <c r="D14" s="191" t="s">
        <v>201</v>
      </c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66"/>
      <c r="V14" s="293">
        <v>4449629</v>
      </c>
      <c r="W14" s="293"/>
      <c r="X14" s="293"/>
      <c r="Y14" s="293"/>
      <c r="Z14" s="293"/>
      <c r="AA14" s="293"/>
      <c r="AB14" s="293"/>
      <c r="AC14" s="293"/>
      <c r="AD14" s="293"/>
      <c r="AE14" s="293"/>
      <c r="AF14" s="294">
        <v>5904713</v>
      </c>
      <c r="AG14" s="294"/>
      <c r="AH14" s="294"/>
      <c r="AI14" s="294"/>
      <c r="AJ14" s="294"/>
      <c r="AK14" s="294"/>
      <c r="AL14" s="294"/>
      <c r="AM14" s="294"/>
      <c r="AN14" s="294"/>
      <c r="AO14" s="294"/>
      <c r="AP14" s="293">
        <v>4404501</v>
      </c>
      <c r="AQ14" s="293"/>
      <c r="AR14" s="293"/>
      <c r="AS14" s="293"/>
      <c r="AT14" s="293"/>
      <c r="AU14" s="293"/>
      <c r="AV14" s="293"/>
      <c r="AW14" s="293"/>
      <c r="AX14" s="293"/>
      <c r="AY14" s="293"/>
      <c r="AZ14" s="294">
        <v>5861079</v>
      </c>
      <c r="BA14" s="294"/>
      <c r="BB14" s="294"/>
      <c r="BC14" s="294"/>
      <c r="BD14" s="294"/>
      <c r="BE14" s="294"/>
      <c r="BF14" s="294"/>
      <c r="BG14" s="294"/>
      <c r="BH14" s="294"/>
      <c r="BI14" s="294"/>
    </row>
    <row r="15" spans="4:61" ht="13.5" customHeight="1">
      <c r="D15" s="191" t="s">
        <v>203</v>
      </c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66"/>
      <c r="V15" s="293">
        <v>1697542</v>
      </c>
      <c r="W15" s="293"/>
      <c r="X15" s="293"/>
      <c r="Y15" s="293"/>
      <c r="Z15" s="293"/>
      <c r="AA15" s="293"/>
      <c r="AB15" s="293"/>
      <c r="AC15" s="293"/>
      <c r="AD15" s="293"/>
      <c r="AE15" s="293"/>
      <c r="AF15" s="294">
        <v>2035154</v>
      </c>
      <c r="AG15" s="294"/>
      <c r="AH15" s="294"/>
      <c r="AI15" s="294"/>
      <c r="AJ15" s="294"/>
      <c r="AK15" s="294"/>
      <c r="AL15" s="294"/>
      <c r="AM15" s="294"/>
      <c r="AN15" s="294"/>
      <c r="AO15" s="294"/>
      <c r="AP15" s="293">
        <v>1644029</v>
      </c>
      <c r="AQ15" s="293"/>
      <c r="AR15" s="293"/>
      <c r="AS15" s="293"/>
      <c r="AT15" s="293"/>
      <c r="AU15" s="293"/>
      <c r="AV15" s="293"/>
      <c r="AW15" s="293"/>
      <c r="AX15" s="293"/>
      <c r="AY15" s="293"/>
      <c r="AZ15" s="294">
        <v>1953392</v>
      </c>
      <c r="BA15" s="294"/>
      <c r="BB15" s="294"/>
      <c r="BC15" s="294"/>
      <c r="BD15" s="294"/>
      <c r="BE15" s="294"/>
      <c r="BF15" s="294"/>
      <c r="BG15" s="294"/>
      <c r="BH15" s="294"/>
      <c r="BI15" s="294"/>
    </row>
    <row r="16" spans="4:61" ht="13.5" customHeight="1"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66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</row>
    <row r="17" spans="4:61" ht="13.5" customHeight="1">
      <c r="D17" s="191" t="s">
        <v>204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66"/>
      <c r="V17" s="293">
        <v>0</v>
      </c>
      <c r="W17" s="293"/>
      <c r="X17" s="293"/>
      <c r="Y17" s="293"/>
      <c r="Z17" s="293"/>
      <c r="AA17" s="293"/>
      <c r="AB17" s="293"/>
      <c r="AC17" s="293"/>
      <c r="AD17" s="293"/>
      <c r="AE17" s="293"/>
      <c r="AF17" s="294">
        <v>0</v>
      </c>
      <c r="AG17" s="294"/>
      <c r="AH17" s="294"/>
      <c r="AI17" s="294"/>
      <c r="AJ17" s="294"/>
      <c r="AK17" s="294"/>
      <c r="AL17" s="294"/>
      <c r="AM17" s="294"/>
      <c r="AN17" s="294"/>
      <c r="AO17" s="294"/>
      <c r="AP17" s="293">
        <v>0</v>
      </c>
      <c r="AQ17" s="293"/>
      <c r="AR17" s="293"/>
      <c r="AS17" s="293"/>
      <c r="AT17" s="293"/>
      <c r="AU17" s="293"/>
      <c r="AV17" s="293"/>
      <c r="AW17" s="293"/>
      <c r="AX17" s="293"/>
      <c r="AY17" s="293"/>
      <c r="AZ17" s="294">
        <v>0</v>
      </c>
      <c r="BA17" s="294"/>
      <c r="BB17" s="294"/>
      <c r="BC17" s="294"/>
      <c r="BD17" s="294"/>
      <c r="BE17" s="294"/>
      <c r="BF17" s="294"/>
      <c r="BG17" s="294"/>
      <c r="BH17" s="294"/>
      <c r="BI17" s="294"/>
    </row>
    <row r="18" spans="4:61" ht="13.5" customHeight="1">
      <c r="D18" s="191" t="s">
        <v>205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66"/>
      <c r="V18" s="293">
        <v>419768</v>
      </c>
      <c r="W18" s="293"/>
      <c r="X18" s="293"/>
      <c r="Y18" s="293"/>
      <c r="Z18" s="293"/>
      <c r="AA18" s="293"/>
      <c r="AB18" s="293"/>
      <c r="AC18" s="293"/>
      <c r="AD18" s="293"/>
      <c r="AE18" s="293"/>
      <c r="AF18" s="294">
        <v>395701</v>
      </c>
      <c r="AG18" s="294"/>
      <c r="AH18" s="294"/>
      <c r="AI18" s="294"/>
      <c r="AJ18" s="294"/>
      <c r="AK18" s="294"/>
      <c r="AL18" s="294"/>
      <c r="AM18" s="294"/>
      <c r="AN18" s="294"/>
      <c r="AO18" s="294"/>
      <c r="AP18" s="293">
        <v>319054</v>
      </c>
      <c r="AQ18" s="293"/>
      <c r="AR18" s="293"/>
      <c r="AS18" s="293"/>
      <c r="AT18" s="293"/>
      <c r="AU18" s="293"/>
      <c r="AV18" s="293"/>
      <c r="AW18" s="293"/>
      <c r="AX18" s="293"/>
      <c r="AY18" s="293"/>
      <c r="AZ18" s="294">
        <v>312581</v>
      </c>
      <c r="BA18" s="294"/>
      <c r="BB18" s="294"/>
      <c r="BC18" s="294"/>
      <c r="BD18" s="294"/>
      <c r="BE18" s="294"/>
      <c r="BF18" s="294"/>
      <c r="BG18" s="294"/>
      <c r="BH18" s="294"/>
      <c r="BI18" s="294"/>
    </row>
    <row r="19" spans="4:61" ht="13.5" customHeight="1">
      <c r="D19" s="191" t="s">
        <v>206</v>
      </c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66"/>
      <c r="V19" s="293">
        <v>34586190</v>
      </c>
      <c r="W19" s="293"/>
      <c r="X19" s="293"/>
      <c r="Y19" s="293"/>
      <c r="Z19" s="293"/>
      <c r="AA19" s="293"/>
      <c r="AB19" s="293"/>
      <c r="AC19" s="293"/>
      <c r="AD19" s="293"/>
      <c r="AE19" s="293"/>
      <c r="AF19" s="294">
        <v>34963249</v>
      </c>
      <c r="AG19" s="294"/>
      <c r="AH19" s="294"/>
      <c r="AI19" s="294"/>
      <c r="AJ19" s="294"/>
      <c r="AK19" s="294"/>
      <c r="AL19" s="294"/>
      <c r="AM19" s="294"/>
      <c r="AN19" s="294"/>
      <c r="AO19" s="294"/>
      <c r="AP19" s="293">
        <v>34153027</v>
      </c>
      <c r="AQ19" s="293"/>
      <c r="AR19" s="293"/>
      <c r="AS19" s="293"/>
      <c r="AT19" s="293"/>
      <c r="AU19" s="293"/>
      <c r="AV19" s="293"/>
      <c r="AW19" s="293"/>
      <c r="AX19" s="293"/>
      <c r="AY19" s="293"/>
      <c r="AZ19" s="294">
        <v>34593911</v>
      </c>
      <c r="BA19" s="294"/>
      <c r="BB19" s="294"/>
      <c r="BC19" s="294"/>
      <c r="BD19" s="294"/>
      <c r="BE19" s="294"/>
      <c r="BF19" s="294"/>
      <c r="BG19" s="294"/>
      <c r="BH19" s="294"/>
      <c r="BI19" s="294"/>
    </row>
    <row r="20" spans="4:61" ht="13.5" customHeight="1">
      <c r="D20" s="191" t="s">
        <v>207</v>
      </c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66"/>
      <c r="V20" s="293">
        <v>1527578</v>
      </c>
      <c r="W20" s="293"/>
      <c r="X20" s="293"/>
      <c r="Y20" s="293"/>
      <c r="Z20" s="293"/>
      <c r="AA20" s="293"/>
      <c r="AB20" s="293"/>
      <c r="AC20" s="293"/>
      <c r="AD20" s="293"/>
      <c r="AE20" s="293"/>
      <c r="AF20" s="294">
        <v>1501336</v>
      </c>
      <c r="AG20" s="294"/>
      <c r="AH20" s="294"/>
      <c r="AI20" s="294"/>
      <c r="AJ20" s="294"/>
      <c r="AK20" s="294"/>
      <c r="AL20" s="294"/>
      <c r="AM20" s="294"/>
      <c r="AN20" s="294"/>
      <c r="AO20" s="294"/>
      <c r="AP20" s="293">
        <v>1514255</v>
      </c>
      <c r="AQ20" s="293"/>
      <c r="AR20" s="293"/>
      <c r="AS20" s="293"/>
      <c r="AT20" s="293"/>
      <c r="AU20" s="293"/>
      <c r="AV20" s="293"/>
      <c r="AW20" s="293"/>
      <c r="AX20" s="293"/>
      <c r="AY20" s="293"/>
      <c r="AZ20" s="294">
        <v>1488873</v>
      </c>
      <c r="BA20" s="294"/>
      <c r="BB20" s="294"/>
      <c r="BC20" s="294"/>
      <c r="BD20" s="294"/>
      <c r="BE20" s="294"/>
      <c r="BF20" s="294"/>
      <c r="BG20" s="294"/>
      <c r="BH20" s="294"/>
      <c r="BI20" s="294"/>
    </row>
    <row r="21" spans="4:61" ht="13.5" customHeight="1">
      <c r="D21" s="191" t="s">
        <v>208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66"/>
      <c r="V21" s="293">
        <v>2462</v>
      </c>
      <c r="W21" s="293"/>
      <c r="X21" s="293"/>
      <c r="Y21" s="293"/>
      <c r="Z21" s="293"/>
      <c r="AA21" s="293"/>
      <c r="AB21" s="293"/>
      <c r="AC21" s="293"/>
      <c r="AD21" s="293"/>
      <c r="AE21" s="293"/>
      <c r="AF21" s="294">
        <v>14185</v>
      </c>
      <c r="AG21" s="294"/>
      <c r="AH21" s="294"/>
      <c r="AI21" s="294"/>
      <c r="AJ21" s="294"/>
      <c r="AK21" s="294"/>
      <c r="AL21" s="294"/>
      <c r="AM21" s="294"/>
      <c r="AN21" s="294"/>
      <c r="AO21" s="294"/>
      <c r="AP21" s="293">
        <v>2462</v>
      </c>
      <c r="AQ21" s="293"/>
      <c r="AR21" s="293"/>
      <c r="AS21" s="293"/>
      <c r="AT21" s="293"/>
      <c r="AU21" s="293"/>
      <c r="AV21" s="293"/>
      <c r="AW21" s="293"/>
      <c r="AX21" s="293"/>
      <c r="AY21" s="293"/>
      <c r="AZ21" s="294">
        <v>14185</v>
      </c>
      <c r="BA21" s="294"/>
      <c r="BB21" s="294"/>
      <c r="BC21" s="294"/>
      <c r="BD21" s="294"/>
      <c r="BE21" s="294"/>
      <c r="BF21" s="294"/>
      <c r="BG21" s="294"/>
      <c r="BH21" s="294"/>
      <c r="BI21" s="294"/>
    </row>
    <row r="22" spans="4:71" ht="13.5" customHeight="1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66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M22" s="323"/>
      <c r="BN22" s="323"/>
      <c r="BO22" s="323"/>
      <c r="BP22" s="323"/>
      <c r="BQ22" s="323"/>
      <c r="BR22" s="323"/>
      <c r="BS22" s="323"/>
    </row>
    <row r="23" spans="4:71" ht="13.5" customHeight="1">
      <c r="D23" s="191" t="s">
        <v>209</v>
      </c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66"/>
      <c r="V23" s="293">
        <v>197</v>
      </c>
      <c r="W23" s="293"/>
      <c r="X23" s="293"/>
      <c r="Y23" s="293"/>
      <c r="Z23" s="293"/>
      <c r="AA23" s="293"/>
      <c r="AB23" s="293"/>
      <c r="AC23" s="293"/>
      <c r="AD23" s="293"/>
      <c r="AE23" s="293"/>
      <c r="AF23" s="294">
        <v>52</v>
      </c>
      <c r="AG23" s="294"/>
      <c r="AH23" s="294"/>
      <c r="AI23" s="294"/>
      <c r="AJ23" s="294"/>
      <c r="AK23" s="294"/>
      <c r="AL23" s="294"/>
      <c r="AM23" s="294"/>
      <c r="AN23" s="294"/>
      <c r="AO23" s="294"/>
      <c r="AP23" s="293">
        <v>50</v>
      </c>
      <c r="AQ23" s="293"/>
      <c r="AR23" s="293"/>
      <c r="AS23" s="293"/>
      <c r="AT23" s="293"/>
      <c r="AU23" s="293"/>
      <c r="AV23" s="293"/>
      <c r="AW23" s="293"/>
      <c r="AX23" s="293"/>
      <c r="AY23" s="293"/>
      <c r="AZ23" s="294">
        <v>0</v>
      </c>
      <c r="BA23" s="294"/>
      <c r="BB23" s="294"/>
      <c r="BC23" s="294"/>
      <c r="BD23" s="294"/>
      <c r="BE23" s="294"/>
      <c r="BF23" s="294"/>
      <c r="BG23" s="294"/>
      <c r="BH23" s="294"/>
      <c r="BI23" s="294"/>
      <c r="BM23" s="323"/>
      <c r="BN23" s="323"/>
      <c r="BO23" s="323"/>
      <c r="BP23" s="323"/>
      <c r="BQ23" s="323"/>
      <c r="BR23" s="323"/>
      <c r="BS23" s="323"/>
    </row>
    <row r="24" spans="4:71" ht="13.5" customHeight="1">
      <c r="D24" s="191" t="s">
        <v>210</v>
      </c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66"/>
      <c r="V24" s="293">
        <v>0</v>
      </c>
      <c r="W24" s="293"/>
      <c r="X24" s="293"/>
      <c r="Y24" s="293"/>
      <c r="Z24" s="293"/>
      <c r="AA24" s="293"/>
      <c r="AB24" s="293"/>
      <c r="AC24" s="293"/>
      <c r="AD24" s="293"/>
      <c r="AE24" s="293"/>
      <c r="AF24" s="294">
        <v>0</v>
      </c>
      <c r="AG24" s="294"/>
      <c r="AH24" s="294"/>
      <c r="AI24" s="294"/>
      <c r="AJ24" s="294"/>
      <c r="AK24" s="294"/>
      <c r="AL24" s="294"/>
      <c r="AM24" s="294"/>
      <c r="AN24" s="294"/>
      <c r="AO24" s="294"/>
      <c r="AP24" s="293">
        <v>0</v>
      </c>
      <c r="AQ24" s="293"/>
      <c r="AR24" s="293"/>
      <c r="AS24" s="293"/>
      <c r="AT24" s="293"/>
      <c r="AU24" s="293"/>
      <c r="AV24" s="293"/>
      <c r="AW24" s="293"/>
      <c r="AX24" s="293"/>
      <c r="AY24" s="293"/>
      <c r="AZ24" s="294">
        <v>0</v>
      </c>
      <c r="BA24" s="294"/>
      <c r="BB24" s="294"/>
      <c r="BC24" s="294"/>
      <c r="BD24" s="294"/>
      <c r="BE24" s="294"/>
      <c r="BF24" s="294"/>
      <c r="BG24" s="294"/>
      <c r="BH24" s="294"/>
      <c r="BI24" s="294"/>
      <c r="BM24" s="323"/>
      <c r="BN24" s="323"/>
      <c r="BO24" s="323"/>
      <c r="BP24" s="323"/>
      <c r="BQ24" s="323"/>
      <c r="BR24" s="323"/>
      <c r="BS24" s="323"/>
    </row>
    <row r="25" spans="4:61" ht="13.5" customHeight="1">
      <c r="D25" s="191" t="s">
        <v>211</v>
      </c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66"/>
      <c r="V25" s="293">
        <v>0</v>
      </c>
      <c r="W25" s="293"/>
      <c r="X25" s="293"/>
      <c r="Y25" s="293"/>
      <c r="Z25" s="293"/>
      <c r="AA25" s="293"/>
      <c r="AB25" s="293"/>
      <c r="AC25" s="293"/>
      <c r="AD25" s="293"/>
      <c r="AE25" s="293"/>
      <c r="AF25" s="294">
        <v>630</v>
      </c>
      <c r="AG25" s="294"/>
      <c r="AH25" s="294"/>
      <c r="AI25" s="294"/>
      <c r="AJ25" s="294"/>
      <c r="AK25" s="294"/>
      <c r="AL25" s="294"/>
      <c r="AM25" s="294"/>
      <c r="AN25" s="294"/>
      <c r="AO25" s="294"/>
      <c r="AP25" s="293">
        <v>0</v>
      </c>
      <c r="AQ25" s="293"/>
      <c r="AR25" s="293"/>
      <c r="AS25" s="293"/>
      <c r="AT25" s="293"/>
      <c r="AU25" s="293"/>
      <c r="AV25" s="293"/>
      <c r="AW25" s="293"/>
      <c r="AX25" s="293"/>
      <c r="AY25" s="293"/>
      <c r="AZ25" s="294">
        <v>630</v>
      </c>
      <c r="BA25" s="294"/>
      <c r="BB25" s="294"/>
      <c r="BC25" s="294"/>
      <c r="BD25" s="294"/>
      <c r="BE25" s="294"/>
      <c r="BF25" s="294"/>
      <c r="BG25" s="294"/>
      <c r="BH25" s="294"/>
      <c r="BI25" s="294"/>
    </row>
    <row r="26" spans="4:61" ht="13.5" customHeight="1">
      <c r="D26" s="191" t="s">
        <v>212</v>
      </c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66"/>
      <c r="V26" s="293">
        <v>8330591</v>
      </c>
      <c r="W26" s="293"/>
      <c r="X26" s="293"/>
      <c r="Y26" s="293"/>
      <c r="Z26" s="293"/>
      <c r="AA26" s="293"/>
      <c r="AB26" s="293"/>
      <c r="AC26" s="293"/>
      <c r="AD26" s="293"/>
      <c r="AE26" s="293"/>
      <c r="AF26" s="294">
        <v>8369154</v>
      </c>
      <c r="AG26" s="294"/>
      <c r="AH26" s="294"/>
      <c r="AI26" s="294"/>
      <c r="AJ26" s="294"/>
      <c r="AK26" s="294"/>
      <c r="AL26" s="294"/>
      <c r="AM26" s="294"/>
      <c r="AN26" s="294"/>
      <c r="AO26" s="294"/>
      <c r="AP26" s="293">
        <v>8226239</v>
      </c>
      <c r="AQ26" s="293"/>
      <c r="AR26" s="293"/>
      <c r="AS26" s="293"/>
      <c r="AT26" s="293"/>
      <c r="AU26" s="293"/>
      <c r="AV26" s="293"/>
      <c r="AW26" s="293"/>
      <c r="AX26" s="293"/>
      <c r="AY26" s="293"/>
      <c r="AZ26" s="294">
        <v>8280721</v>
      </c>
      <c r="BA26" s="294"/>
      <c r="BB26" s="294"/>
      <c r="BC26" s="294"/>
      <c r="BD26" s="294"/>
      <c r="BE26" s="294"/>
      <c r="BF26" s="294"/>
      <c r="BG26" s="294"/>
      <c r="BH26" s="294"/>
      <c r="BI26" s="294"/>
    </row>
    <row r="27" spans="4:61" ht="13.5" customHeight="1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66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</row>
    <row r="28" spans="4:61" ht="13.5" customHeight="1">
      <c r="D28" s="191" t="s">
        <v>189</v>
      </c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66"/>
      <c r="V28" s="293">
        <v>4314027</v>
      </c>
      <c r="W28" s="293"/>
      <c r="X28" s="293"/>
      <c r="Y28" s="293"/>
      <c r="Z28" s="293"/>
      <c r="AA28" s="293"/>
      <c r="AB28" s="293"/>
      <c r="AC28" s="293"/>
      <c r="AD28" s="293"/>
      <c r="AE28" s="293"/>
      <c r="AF28" s="294">
        <v>3739877</v>
      </c>
      <c r="AG28" s="294"/>
      <c r="AH28" s="294"/>
      <c r="AI28" s="294"/>
      <c r="AJ28" s="294"/>
      <c r="AK28" s="294"/>
      <c r="AL28" s="294"/>
      <c r="AM28" s="294"/>
      <c r="AN28" s="294"/>
      <c r="AO28" s="294"/>
      <c r="AP28" s="293">
        <v>1172852</v>
      </c>
      <c r="AQ28" s="293"/>
      <c r="AR28" s="293"/>
      <c r="AS28" s="293"/>
      <c r="AT28" s="293"/>
      <c r="AU28" s="293"/>
      <c r="AV28" s="293"/>
      <c r="AW28" s="293"/>
      <c r="AX28" s="293"/>
      <c r="AY28" s="293"/>
      <c r="AZ28" s="294">
        <v>1087106</v>
      </c>
      <c r="BA28" s="294"/>
      <c r="BB28" s="294"/>
      <c r="BC28" s="294"/>
      <c r="BD28" s="294"/>
      <c r="BE28" s="294"/>
      <c r="BF28" s="294"/>
      <c r="BG28" s="294"/>
      <c r="BH28" s="294"/>
      <c r="BI28" s="294"/>
    </row>
    <row r="29" spans="3:62" ht="13.5" customHeight="1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79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9"/>
    </row>
    <row r="30" spans="4:7" ht="12" customHeight="1">
      <c r="D30" s="240" t="s">
        <v>7</v>
      </c>
      <c r="E30" s="240"/>
      <c r="F30" s="2" t="s">
        <v>227</v>
      </c>
      <c r="G30" s="3" t="s">
        <v>213</v>
      </c>
    </row>
    <row r="31" spans="3:7" ht="12" customHeight="1">
      <c r="C31" s="191" t="s">
        <v>4</v>
      </c>
      <c r="D31" s="191"/>
      <c r="E31" s="191"/>
      <c r="F31" s="2" t="s">
        <v>226</v>
      </c>
      <c r="G31" s="3" t="s">
        <v>214</v>
      </c>
    </row>
    <row r="32" ht="12" customHeight="1"/>
    <row r="33" ht="12" customHeight="1"/>
    <row r="34" ht="12" customHeight="1"/>
    <row r="35" spans="3:62" s="1" customFormat="1" ht="18" customHeight="1">
      <c r="C35" s="205" t="s">
        <v>283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39"/>
    </row>
    <row r="36" spans="3:62" ht="12.7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37" t="s">
        <v>261</v>
      </c>
      <c r="BJ36" s="40"/>
    </row>
    <row r="37" spans="2:62" ht="19.5" customHeight="1">
      <c r="B37" s="40"/>
      <c r="C37" s="200" t="s">
        <v>197</v>
      </c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02"/>
      <c r="V37" s="219" t="s">
        <v>215</v>
      </c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 t="s">
        <v>216</v>
      </c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02"/>
      <c r="BJ37" s="40"/>
    </row>
    <row r="38" spans="2:62" ht="19.5" customHeight="1">
      <c r="B38" s="40"/>
      <c r="C38" s="201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20"/>
      <c r="V38" s="246" t="s">
        <v>304</v>
      </c>
      <c r="W38" s="246"/>
      <c r="X38" s="246"/>
      <c r="Y38" s="246"/>
      <c r="Z38" s="246"/>
      <c r="AA38" s="246"/>
      <c r="AB38" s="246"/>
      <c r="AC38" s="246"/>
      <c r="AD38" s="246"/>
      <c r="AE38" s="246"/>
      <c r="AF38" s="319" t="s">
        <v>338</v>
      </c>
      <c r="AG38" s="319"/>
      <c r="AH38" s="319"/>
      <c r="AI38" s="319"/>
      <c r="AJ38" s="319"/>
      <c r="AK38" s="319"/>
      <c r="AL38" s="319"/>
      <c r="AM38" s="319"/>
      <c r="AN38" s="319"/>
      <c r="AO38" s="319"/>
      <c r="AP38" s="246" t="s">
        <v>304</v>
      </c>
      <c r="AQ38" s="246"/>
      <c r="AR38" s="246"/>
      <c r="AS38" s="246"/>
      <c r="AT38" s="246"/>
      <c r="AU38" s="246"/>
      <c r="AV38" s="246"/>
      <c r="AW38" s="246"/>
      <c r="AX38" s="246"/>
      <c r="AY38" s="246"/>
      <c r="AZ38" s="319" t="s">
        <v>338</v>
      </c>
      <c r="BA38" s="319"/>
      <c r="BB38" s="319"/>
      <c r="BC38" s="319"/>
      <c r="BD38" s="319"/>
      <c r="BE38" s="319"/>
      <c r="BF38" s="319"/>
      <c r="BG38" s="319"/>
      <c r="BH38" s="319"/>
      <c r="BI38" s="319"/>
      <c r="BJ38" s="40"/>
    </row>
    <row r="39" spans="2:62" ht="13.5" customHeight="1">
      <c r="B39" s="4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V39" s="68"/>
      <c r="W39" s="69"/>
      <c r="X39" s="69"/>
      <c r="Y39" s="69"/>
      <c r="Z39" s="69"/>
      <c r="AA39" s="69"/>
      <c r="AB39" s="69"/>
      <c r="AC39" s="69"/>
      <c r="AD39" s="69"/>
      <c r="AE39" s="69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40"/>
    </row>
    <row r="40" spans="2:62" s="9" customFormat="1" ht="13.5" customHeight="1">
      <c r="B40" s="40"/>
      <c r="D40" s="238" t="s">
        <v>17</v>
      </c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66"/>
      <c r="V40" s="265">
        <f>SUM(V43:AE47,V50:AE52)</f>
        <v>166566560</v>
      </c>
      <c r="W40" s="265"/>
      <c r="X40" s="265"/>
      <c r="Y40" s="265"/>
      <c r="Z40" s="265"/>
      <c r="AA40" s="265"/>
      <c r="AB40" s="265"/>
      <c r="AC40" s="265"/>
      <c r="AD40" s="265"/>
      <c r="AE40" s="265"/>
      <c r="AF40" s="266">
        <f>SUM(AF43:AO47,AF50:AO52)</f>
        <v>169594843</v>
      </c>
      <c r="AG40" s="266"/>
      <c r="AH40" s="266"/>
      <c r="AI40" s="266"/>
      <c r="AJ40" s="266"/>
      <c r="AK40" s="266"/>
      <c r="AL40" s="266"/>
      <c r="AM40" s="266"/>
      <c r="AN40" s="266"/>
      <c r="AO40" s="266"/>
      <c r="AP40" s="265">
        <f>SUM(AP43:AY47,AP50:AY52)</f>
        <v>145575762</v>
      </c>
      <c r="AQ40" s="265"/>
      <c r="AR40" s="265"/>
      <c r="AS40" s="265"/>
      <c r="AT40" s="265"/>
      <c r="AU40" s="265"/>
      <c r="AV40" s="265"/>
      <c r="AW40" s="265"/>
      <c r="AX40" s="265"/>
      <c r="AY40" s="265"/>
      <c r="AZ40" s="266">
        <f>SUM(AZ43:BI47,AZ50:BI52)</f>
        <v>154533484</v>
      </c>
      <c r="BA40" s="266"/>
      <c r="BB40" s="266"/>
      <c r="BC40" s="266"/>
      <c r="BD40" s="266"/>
      <c r="BE40" s="266"/>
      <c r="BF40" s="266"/>
      <c r="BG40" s="266"/>
      <c r="BH40" s="266"/>
      <c r="BI40" s="266"/>
      <c r="BJ40" s="40"/>
    </row>
    <row r="41" spans="2:62" s="9" customFormat="1" ht="13.5" customHeight="1">
      <c r="B41" s="4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66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40"/>
    </row>
    <row r="42" spans="2:62" s="9" customFormat="1" ht="13.5" customHeight="1">
      <c r="B42" s="40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6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40"/>
    </row>
    <row r="43" spans="2:62" s="9" customFormat="1" ht="13.5" customHeight="1">
      <c r="B43" s="40"/>
      <c r="D43" s="238" t="s">
        <v>217</v>
      </c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66"/>
      <c r="V43" s="293">
        <v>37200412</v>
      </c>
      <c r="W43" s="293"/>
      <c r="X43" s="293"/>
      <c r="Y43" s="293"/>
      <c r="Z43" s="293"/>
      <c r="AA43" s="293"/>
      <c r="AB43" s="293"/>
      <c r="AC43" s="293"/>
      <c r="AD43" s="293"/>
      <c r="AE43" s="293"/>
      <c r="AF43" s="294">
        <v>38422932</v>
      </c>
      <c r="AG43" s="294"/>
      <c r="AH43" s="294"/>
      <c r="AI43" s="294"/>
      <c r="AJ43" s="294"/>
      <c r="AK43" s="294"/>
      <c r="AL43" s="294"/>
      <c r="AM43" s="294"/>
      <c r="AN43" s="294"/>
      <c r="AO43" s="294"/>
      <c r="AP43" s="293">
        <v>34634158</v>
      </c>
      <c r="AQ43" s="293"/>
      <c r="AR43" s="293"/>
      <c r="AS43" s="293"/>
      <c r="AT43" s="293"/>
      <c r="AU43" s="293"/>
      <c r="AV43" s="293"/>
      <c r="AW43" s="293"/>
      <c r="AX43" s="293"/>
      <c r="AY43" s="293"/>
      <c r="AZ43" s="294">
        <v>36097738</v>
      </c>
      <c r="BA43" s="294"/>
      <c r="BB43" s="294"/>
      <c r="BC43" s="294"/>
      <c r="BD43" s="294"/>
      <c r="BE43" s="294"/>
      <c r="BF43" s="294"/>
      <c r="BG43" s="294"/>
      <c r="BH43" s="294"/>
      <c r="BI43" s="294"/>
      <c r="BJ43" s="40"/>
    </row>
    <row r="44" spans="2:62" s="9" customFormat="1" ht="13.5" customHeight="1">
      <c r="B44" s="40"/>
      <c r="D44" s="238" t="s">
        <v>218</v>
      </c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66"/>
      <c r="V44" s="293">
        <v>31746047</v>
      </c>
      <c r="W44" s="293"/>
      <c r="X44" s="293"/>
      <c r="Y44" s="293"/>
      <c r="Z44" s="293"/>
      <c r="AA44" s="293"/>
      <c r="AB44" s="293"/>
      <c r="AC44" s="293"/>
      <c r="AD44" s="293"/>
      <c r="AE44" s="293"/>
      <c r="AF44" s="294">
        <v>34355461</v>
      </c>
      <c r="AG44" s="294"/>
      <c r="AH44" s="294"/>
      <c r="AI44" s="294"/>
      <c r="AJ44" s="294"/>
      <c r="AK44" s="294"/>
      <c r="AL44" s="294"/>
      <c r="AM44" s="294"/>
      <c r="AN44" s="294"/>
      <c r="AO44" s="294"/>
      <c r="AP44" s="293">
        <v>28305380</v>
      </c>
      <c r="AQ44" s="293"/>
      <c r="AR44" s="293"/>
      <c r="AS44" s="293"/>
      <c r="AT44" s="293"/>
      <c r="AU44" s="293"/>
      <c r="AV44" s="293"/>
      <c r="AW44" s="293"/>
      <c r="AX44" s="293"/>
      <c r="AY44" s="293"/>
      <c r="AZ44" s="294">
        <v>31112427</v>
      </c>
      <c r="BA44" s="294"/>
      <c r="BB44" s="294"/>
      <c r="BC44" s="294"/>
      <c r="BD44" s="294"/>
      <c r="BE44" s="294"/>
      <c r="BF44" s="294"/>
      <c r="BG44" s="294"/>
      <c r="BH44" s="294"/>
      <c r="BI44" s="294"/>
      <c r="BJ44" s="40"/>
    </row>
    <row r="45" spans="2:62" s="9" customFormat="1" ht="13.5" customHeight="1">
      <c r="B45" s="40"/>
      <c r="D45" s="238" t="s">
        <v>219</v>
      </c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66"/>
      <c r="V45" s="293">
        <v>26174499</v>
      </c>
      <c r="W45" s="293"/>
      <c r="X45" s="293"/>
      <c r="Y45" s="293"/>
      <c r="Z45" s="293"/>
      <c r="AA45" s="293"/>
      <c r="AB45" s="293"/>
      <c r="AC45" s="293"/>
      <c r="AD45" s="293"/>
      <c r="AE45" s="293"/>
      <c r="AF45" s="294">
        <v>32941589</v>
      </c>
      <c r="AG45" s="294"/>
      <c r="AH45" s="294"/>
      <c r="AI45" s="294"/>
      <c r="AJ45" s="294"/>
      <c r="AK45" s="294"/>
      <c r="AL45" s="294"/>
      <c r="AM45" s="294"/>
      <c r="AN45" s="294"/>
      <c r="AO45" s="294"/>
      <c r="AP45" s="293">
        <v>25555992</v>
      </c>
      <c r="AQ45" s="293"/>
      <c r="AR45" s="293"/>
      <c r="AS45" s="293"/>
      <c r="AT45" s="293"/>
      <c r="AU45" s="293"/>
      <c r="AV45" s="293"/>
      <c r="AW45" s="293"/>
      <c r="AX45" s="293"/>
      <c r="AY45" s="293"/>
      <c r="AZ45" s="294">
        <v>32457063</v>
      </c>
      <c r="BA45" s="294"/>
      <c r="BB45" s="294"/>
      <c r="BC45" s="294"/>
      <c r="BD45" s="294"/>
      <c r="BE45" s="294"/>
      <c r="BF45" s="294"/>
      <c r="BG45" s="294"/>
      <c r="BH45" s="294"/>
      <c r="BI45" s="294"/>
      <c r="BJ45" s="40"/>
    </row>
    <row r="46" spans="2:62" s="9" customFormat="1" ht="13.5" customHeight="1">
      <c r="B46" s="40"/>
      <c r="D46" s="238" t="s">
        <v>260</v>
      </c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66"/>
      <c r="V46" s="293">
        <v>37747410</v>
      </c>
      <c r="W46" s="293"/>
      <c r="X46" s="293"/>
      <c r="Y46" s="293"/>
      <c r="Z46" s="293"/>
      <c r="AA46" s="293"/>
      <c r="AB46" s="293"/>
      <c r="AC46" s="293"/>
      <c r="AD46" s="293"/>
      <c r="AE46" s="293"/>
      <c r="AF46" s="294">
        <v>26972080</v>
      </c>
      <c r="AG46" s="294"/>
      <c r="AH46" s="294"/>
      <c r="AI46" s="294"/>
      <c r="AJ46" s="294"/>
      <c r="AK46" s="294"/>
      <c r="AL46" s="294"/>
      <c r="AM46" s="294"/>
      <c r="AN46" s="294"/>
      <c r="AO46" s="294"/>
      <c r="AP46" s="293">
        <v>27350409</v>
      </c>
      <c r="AQ46" s="293"/>
      <c r="AR46" s="293"/>
      <c r="AS46" s="293"/>
      <c r="AT46" s="293"/>
      <c r="AU46" s="293"/>
      <c r="AV46" s="293"/>
      <c r="AW46" s="293"/>
      <c r="AX46" s="293"/>
      <c r="AY46" s="293"/>
      <c r="AZ46" s="294">
        <v>21894411</v>
      </c>
      <c r="BA46" s="294"/>
      <c r="BB46" s="294"/>
      <c r="BC46" s="294"/>
      <c r="BD46" s="294"/>
      <c r="BE46" s="294"/>
      <c r="BF46" s="294"/>
      <c r="BG46" s="294"/>
      <c r="BH46" s="294"/>
      <c r="BI46" s="294"/>
      <c r="BJ46" s="40"/>
    </row>
    <row r="47" spans="2:62" s="9" customFormat="1" ht="13.5" customHeight="1">
      <c r="B47" s="40"/>
      <c r="D47" s="238" t="s">
        <v>220</v>
      </c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66"/>
      <c r="V47" s="293">
        <v>33186615</v>
      </c>
      <c r="W47" s="293"/>
      <c r="X47" s="293"/>
      <c r="Y47" s="293"/>
      <c r="Z47" s="293"/>
      <c r="AA47" s="293"/>
      <c r="AB47" s="293"/>
      <c r="AC47" s="293"/>
      <c r="AD47" s="293"/>
      <c r="AE47" s="293"/>
      <c r="AF47" s="294">
        <v>36423220</v>
      </c>
      <c r="AG47" s="294"/>
      <c r="AH47" s="294"/>
      <c r="AI47" s="294"/>
      <c r="AJ47" s="294"/>
      <c r="AK47" s="294"/>
      <c r="AL47" s="294"/>
      <c r="AM47" s="294"/>
      <c r="AN47" s="294"/>
      <c r="AO47" s="294"/>
      <c r="AP47" s="293">
        <v>29230700</v>
      </c>
      <c r="AQ47" s="293"/>
      <c r="AR47" s="293"/>
      <c r="AS47" s="293"/>
      <c r="AT47" s="293"/>
      <c r="AU47" s="293"/>
      <c r="AV47" s="293"/>
      <c r="AW47" s="293"/>
      <c r="AX47" s="293"/>
      <c r="AY47" s="293"/>
      <c r="AZ47" s="294">
        <v>32506248</v>
      </c>
      <c r="BA47" s="294"/>
      <c r="BB47" s="294"/>
      <c r="BC47" s="294"/>
      <c r="BD47" s="294"/>
      <c r="BE47" s="294"/>
      <c r="BF47" s="294"/>
      <c r="BG47" s="294"/>
      <c r="BH47" s="294"/>
      <c r="BI47" s="294"/>
      <c r="BJ47" s="40"/>
    </row>
    <row r="48" spans="2:62" s="9" customFormat="1" ht="13.5" customHeight="1">
      <c r="B48" s="40"/>
      <c r="D48" s="7"/>
      <c r="E48" s="7"/>
      <c r="F48" s="7"/>
      <c r="G48" s="236" t="s">
        <v>305</v>
      </c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7"/>
      <c r="S48" s="7"/>
      <c r="T48" s="7"/>
      <c r="U48" s="66"/>
      <c r="V48" s="321">
        <v>-308998</v>
      </c>
      <c r="W48" s="321"/>
      <c r="X48" s="321"/>
      <c r="Y48" s="321"/>
      <c r="Z48" s="321"/>
      <c r="AA48" s="321"/>
      <c r="AB48" s="321"/>
      <c r="AC48" s="321"/>
      <c r="AD48" s="321"/>
      <c r="AE48" s="321"/>
      <c r="AF48" s="320">
        <v>-233287</v>
      </c>
      <c r="AG48" s="320"/>
      <c r="AH48" s="320"/>
      <c r="AI48" s="320"/>
      <c r="AJ48" s="320"/>
      <c r="AK48" s="320"/>
      <c r="AL48" s="320"/>
      <c r="AM48" s="320"/>
      <c r="AN48" s="320"/>
      <c r="AO48" s="320"/>
      <c r="AP48" s="321">
        <v>-27606</v>
      </c>
      <c r="AQ48" s="321"/>
      <c r="AR48" s="321"/>
      <c r="AS48" s="321"/>
      <c r="AT48" s="321"/>
      <c r="AU48" s="321"/>
      <c r="AV48" s="321"/>
      <c r="AW48" s="321"/>
      <c r="AX48" s="321"/>
      <c r="AY48" s="321"/>
      <c r="AZ48" s="320">
        <v>-10848</v>
      </c>
      <c r="BA48" s="320"/>
      <c r="BB48" s="320"/>
      <c r="BC48" s="320"/>
      <c r="BD48" s="320"/>
      <c r="BE48" s="320"/>
      <c r="BF48" s="320"/>
      <c r="BG48" s="320"/>
      <c r="BH48" s="320"/>
      <c r="BI48" s="320"/>
      <c r="BJ48" s="40"/>
    </row>
    <row r="49" spans="2:62" s="9" customFormat="1" ht="13.5" customHeight="1">
      <c r="B49" s="40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66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40"/>
    </row>
    <row r="50" spans="2:62" s="9" customFormat="1" ht="13.5" customHeight="1">
      <c r="B50" s="40"/>
      <c r="D50" s="238" t="s">
        <v>221</v>
      </c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66"/>
      <c r="V50" s="293">
        <v>131273</v>
      </c>
      <c r="W50" s="293"/>
      <c r="X50" s="293"/>
      <c r="Y50" s="293"/>
      <c r="Z50" s="293"/>
      <c r="AA50" s="293"/>
      <c r="AB50" s="293"/>
      <c r="AC50" s="293"/>
      <c r="AD50" s="293"/>
      <c r="AE50" s="293"/>
      <c r="AF50" s="294">
        <v>147578</v>
      </c>
      <c r="AG50" s="294"/>
      <c r="AH50" s="294"/>
      <c r="AI50" s="294"/>
      <c r="AJ50" s="294"/>
      <c r="AK50" s="294"/>
      <c r="AL50" s="294"/>
      <c r="AM50" s="294"/>
      <c r="AN50" s="294"/>
      <c r="AO50" s="294"/>
      <c r="AP50" s="293">
        <v>131273</v>
      </c>
      <c r="AQ50" s="293"/>
      <c r="AR50" s="293"/>
      <c r="AS50" s="293"/>
      <c r="AT50" s="293"/>
      <c r="AU50" s="293"/>
      <c r="AV50" s="293"/>
      <c r="AW50" s="293"/>
      <c r="AX50" s="293"/>
      <c r="AY50" s="293"/>
      <c r="AZ50" s="294">
        <v>147578</v>
      </c>
      <c r="BA50" s="294"/>
      <c r="BB50" s="294"/>
      <c r="BC50" s="294"/>
      <c r="BD50" s="294"/>
      <c r="BE50" s="294"/>
      <c r="BF50" s="294"/>
      <c r="BG50" s="294"/>
      <c r="BH50" s="294"/>
      <c r="BI50" s="294"/>
      <c r="BJ50" s="40"/>
    </row>
    <row r="51" spans="2:62" s="9" customFormat="1" ht="13.5" customHeight="1">
      <c r="B51" s="40"/>
      <c r="D51" s="238" t="s">
        <v>222</v>
      </c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66"/>
      <c r="V51" s="293">
        <v>369139</v>
      </c>
      <c r="W51" s="293"/>
      <c r="X51" s="293"/>
      <c r="Y51" s="293"/>
      <c r="Z51" s="293"/>
      <c r="AA51" s="293"/>
      <c r="AB51" s="293"/>
      <c r="AC51" s="293"/>
      <c r="AD51" s="293"/>
      <c r="AE51" s="293"/>
      <c r="AF51" s="294">
        <v>321010</v>
      </c>
      <c r="AG51" s="294"/>
      <c r="AH51" s="294"/>
      <c r="AI51" s="294"/>
      <c r="AJ51" s="294"/>
      <c r="AK51" s="294"/>
      <c r="AL51" s="294"/>
      <c r="AM51" s="294"/>
      <c r="AN51" s="294"/>
      <c r="AO51" s="294"/>
      <c r="AP51" s="293">
        <v>365168</v>
      </c>
      <c r="AQ51" s="293"/>
      <c r="AR51" s="293"/>
      <c r="AS51" s="293"/>
      <c r="AT51" s="293"/>
      <c r="AU51" s="293"/>
      <c r="AV51" s="293"/>
      <c r="AW51" s="293"/>
      <c r="AX51" s="293"/>
      <c r="AY51" s="293"/>
      <c r="AZ51" s="294">
        <v>315326</v>
      </c>
      <c r="BA51" s="294"/>
      <c r="BB51" s="294"/>
      <c r="BC51" s="294"/>
      <c r="BD51" s="294"/>
      <c r="BE51" s="294"/>
      <c r="BF51" s="294"/>
      <c r="BG51" s="294"/>
      <c r="BH51" s="294"/>
      <c r="BI51" s="294"/>
      <c r="BJ51" s="40"/>
    </row>
    <row r="52" spans="2:62" s="9" customFormat="1" ht="13.5" customHeight="1">
      <c r="B52" s="40"/>
      <c r="D52" s="238" t="s">
        <v>223</v>
      </c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66"/>
      <c r="V52" s="293">
        <v>11165</v>
      </c>
      <c r="W52" s="293"/>
      <c r="X52" s="293"/>
      <c r="Y52" s="293"/>
      <c r="Z52" s="293"/>
      <c r="AA52" s="293"/>
      <c r="AB52" s="293"/>
      <c r="AC52" s="293"/>
      <c r="AD52" s="293"/>
      <c r="AE52" s="293"/>
      <c r="AF52" s="294">
        <v>10973</v>
      </c>
      <c r="AG52" s="294"/>
      <c r="AH52" s="294"/>
      <c r="AI52" s="294"/>
      <c r="AJ52" s="294"/>
      <c r="AK52" s="294"/>
      <c r="AL52" s="294"/>
      <c r="AM52" s="294"/>
      <c r="AN52" s="294"/>
      <c r="AO52" s="294"/>
      <c r="AP52" s="293">
        <v>2682</v>
      </c>
      <c r="AQ52" s="293"/>
      <c r="AR52" s="293"/>
      <c r="AS52" s="293"/>
      <c r="AT52" s="293"/>
      <c r="AU52" s="293"/>
      <c r="AV52" s="293"/>
      <c r="AW52" s="293"/>
      <c r="AX52" s="293"/>
      <c r="AY52" s="293"/>
      <c r="AZ52" s="294">
        <v>2693</v>
      </c>
      <c r="BA52" s="294"/>
      <c r="BB52" s="294"/>
      <c r="BC52" s="294"/>
      <c r="BD52" s="294"/>
      <c r="BE52" s="294"/>
      <c r="BF52" s="294"/>
      <c r="BG52" s="294"/>
      <c r="BH52" s="294"/>
      <c r="BI52" s="294"/>
      <c r="BJ52" s="40"/>
    </row>
    <row r="53" spans="2:62" ht="13.5" customHeight="1">
      <c r="B53" s="40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58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40"/>
    </row>
    <row r="54" spans="2:62" ht="12" customHeight="1">
      <c r="B54" s="40"/>
      <c r="D54" s="240" t="s">
        <v>7</v>
      </c>
      <c r="E54" s="240"/>
      <c r="F54" s="2" t="s">
        <v>227</v>
      </c>
      <c r="G54" s="13" t="s">
        <v>286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40"/>
    </row>
    <row r="55" spans="2:7" ht="12" customHeight="1">
      <c r="B55" s="40"/>
      <c r="C55" s="191" t="s">
        <v>4</v>
      </c>
      <c r="D55" s="191"/>
      <c r="E55" s="191"/>
      <c r="F55" s="2" t="s">
        <v>226</v>
      </c>
      <c r="G55" s="3" t="s">
        <v>224</v>
      </c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mergeCells count="157">
    <mergeCell ref="BM22:BS24"/>
    <mergeCell ref="C3:BI3"/>
    <mergeCell ref="AF40:AO40"/>
    <mergeCell ref="D8:T8"/>
    <mergeCell ref="V8:AE8"/>
    <mergeCell ref="AP8:AY8"/>
    <mergeCell ref="AP5:BI5"/>
    <mergeCell ref="AF6:AO6"/>
    <mergeCell ref="V6:AE6"/>
    <mergeCell ref="V5:AO5"/>
    <mergeCell ref="AF8:AO8"/>
    <mergeCell ref="AZ8:BI8"/>
    <mergeCell ref="AP6:AY6"/>
    <mergeCell ref="AZ6:BI6"/>
    <mergeCell ref="AP11:AY11"/>
    <mergeCell ref="AZ11:BI11"/>
    <mergeCell ref="D12:T12"/>
    <mergeCell ref="V12:AE12"/>
    <mergeCell ref="AP12:AY12"/>
    <mergeCell ref="D11:T11"/>
    <mergeCell ref="V11:AE11"/>
    <mergeCell ref="AF11:AO11"/>
    <mergeCell ref="AF12:AO12"/>
    <mergeCell ref="AZ12:BI12"/>
    <mergeCell ref="AP13:AY13"/>
    <mergeCell ref="D14:T14"/>
    <mergeCell ref="V14:AE14"/>
    <mergeCell ref="AP14:AY14"/>
    <mergeCell ref="D13:T13"/>
    <mergeCell ref="V13:AE13"/>
    <mergeCell ref="AF13:AO13"/>
    <mergeCell ref="AF14:AO14"/>
    <mergeCell ref="AP15:AY15"/>
    <mergeCell ref="D17:T17"/>
    <mergeCell ref="V17:AE17"/>
    <mergeCell ref="AP17:AY17"/>
    <mergeCell ref="D15:T15"/>
    <mergeCell ref="V15:AE15"/>
    <mergeCell ref="AF15:AO15"/>
    <mergeCell ref="AF17:AO17"/>
    <mergeCell ref="V16:AE16"/>
    <mergeCell ref="D19:T19"/>
    <mergeCell ref="V19:AE19"/>
    <mergeCell ref="AP19:AY19"/>
    <mergeCell ref="D18:T18"/>
    <mergeCell ref="V18:AE18"/>
    <mergeCell ref="AF18:AO18"/>
    <mergeCell ref="AF19:AO19"/>
    <mergeCell ref="D21:T21"/>
    <mergeCell ref="V21:AE21"/>
    <mergeCell ref="AP21:AY21"/>
    <mergeCell ref="D20:T20"/>
    <mergeCell ref="V20:AE20"/>
    <mergeCell ref="AF20:AO20"/>
    <mergeCell ref="AF21:AO21"/>
    <mergeCell ref="D24:T24"/>
    <mergeCell ref="V24:AE24"/>
    <mergeCell ref="AP24:AY24"/>
    <mergeCell ref="D23:T23"/>
    <mergeCell ref="V23:AE23"/>
    <mergeCell ref="AF23:AO23"/>
    <mergeCell ref="AF24:AO24"/>
    <mergeCell ref="D26:T26"/>
    <mergeCell ref="V26:AE26"/>
    <mergeCell ref="AP26:AY26"/>
    <mergeCell ref="D25:T25"/>
    <mergeCell ref="V25:AE25"/>
    <mergeCell ref="AF25:AO25"/>
    <mergeCell ref="AF26:AO26"/>
    <mergeCell ref="AP28:AY28"/>
    <mergeCell ref="D30:E30"/>
    <mergeCell ref="C35:BI35"/>
    <mergeCell ref="D28:T28"/>
    <mergeCell ref="V28:AE28"/>
    <mergeCell ref="AF28:AO28"/>
    <mergeCell ref="AZ28:BI28"/>
    <mergeCell ref="AP40:AY40"/>
    <mergeCell ref="D43:T43"/>
    <mergeCell ref="V43:AE43"/>
    <mergeCell ref="AP43:AY43"/>
    <mergeCell ref="D40:T40"/>
    <mergeCell ref="V40:AE40"/>
    <mergeCell ref="AF43:AO43"/>
    <mergeCell ref="AP44:AY44"/>
    <mergeCell ref="D45:T45"/>
    <mergeCell ref="V45:AE45"/>
    <mergeCell ref="AP45:AY45"/>
    <mergeCell ref="D44:T44"/>
    <mergeCell ref="V44:AE44"/>
    <mergeCell ref="AF44:AO44"/>
    <mergeCell ref="AF45:AO45"/>
    <mergeCell ref="AP46:AY46"/>
    <mergeCell ref="D46:T46"/>
    <mergeCell ref="V46:AE46"/>
    <mergeCell ref="AF46:AO46"/>
    <mergeCell ref="D47:T47"/>
    <mergeCell ref="V47:AE47"/>
    <mergeCell ref="AP47:AY47"/>
    <mergeCell ref="V48:AE48"/>
    <mergeCell ref="AP48:AY48"/>
    <mergeCell ref="AF47:AO47"/>
    <mergeCell ref="AF48:AO48"/>
    <mergeCell ref="G48:Q48"/>
    <mergeCell ref="AP50:AY50"/>
    <mergeCell ref="D51:T51"/>
    <mergeCell ref="V51:AE51"/>
    <mergeCell ref="AP51:AY51"/>
    <mergeCell ref="D50:T50"/>
    <mergeCell ref="V50:AE50"/>
    <mergeCell ref="AF50:AO50"/>
    <mergeCell ref="AF51:AO51"/>
    <mergeCell ref="AP52:AY52"/>
    <mergeCell ref="D54:E54"/>
    <mergeCell ref="C55:E55"/>
    <mergeCell ref="D52:T52"/>
    <mergeCell ref="V52:AE52"/>
    <mergeCell ref="AF52:AO52"/>
    <mergeCell ref="AZ13:BI13"/>
    <mergeCell ref="AZ14:BI14"/>
    <mergeCell ref="AZ15:BI15"/>
    <mergeCell ref="AZ17:BI17"/>
    <mergeCell ref="AZ18:BI18"/>
    <mergeCell ref="AZ19:BI19"/>
    <mergeCell ref="AZ26:BI26"/>
    <mergeCell ref="AZ40:BI40"/>
    <mergeCell ref="AZ20:BI20"/>
    <mergeCell ref="AZ21:BI21"/>
    <mergeCell ref="AZ23:BI23"/>
    <mergeCell ref="AZ24:BI24"/>
    <mergeCell ref="AZ43:BI43"/>
    <mergeCell ref="AZ44:BI44"/>
    <mergeCell ref="AZ45:BI45"/>
    <mergeCell ref="AZ46:BI46"/>
    <mergeCell ref="AZ50:BI50"/>
    <mergeCell ref="AZ51:BI51"/>
    <mergeCell ref="AZ52:BI52"/>
    <mergeCell ref="AZ47:BI47"/>
    <mergeCell ref="AZ48:BI48"/>
    <mergeCell ref="C5:U6"/>
    <mergeCell ref="AP38:AY38"/>
    <mergeCell ref="AZ38:BI38"/>
    <mergeCell ref="AP37:BI37"/>
    <mergeCell ref="V38:AE38"/>
    <mergeCell ref="AF38:AO38"/>
    <mergeCell ref="V37:AO37"/>
    <mergeCell ref="C37:U38"/>
    <mergeCell ref="C31:E31"/>
    <mergeCell ref="AZ25:BI25"/>
    <mergeCell ref="V22:AE22"/>
    <mergeCell ref="V27:AE27"/>
    <mergeCell ref="AP16:AY16"/>
    <mergeCell ref="AP22:AY22"/>
    <mergeCell ref="AP27:AY27"/>
    <mergeCell ref="AP25:AY25"/>
    <mergeCell ref="AP23:AY23"/>
    <mergeCell ref="AP20:AY20"/>
    <mergeCell ref="AP18:AY1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58"/>
  <sheetViews>
    <sheetView view="pageBreakPreview" zoomScale="60" workbookViewId="0" topLeftCell="A4">
      <selection activeCell="U39" sqref="U39:AA39"/>
    </sheetView>
  </sheetViews>
  <sheetFormatPr defaultColWidth="9.00390625" defaultRowHeight="12" customHeight="1"/>
  <cols>
    <col min="1" max="1" width="1.00390625" style="3" customWidth="1"/>
    <col min="2" max="63" width="1.625" style="3" customWidth="1"/>
    <col min="64" max="65" width="11.375" style="3" bestFit="1" customWidth="1"/>
    <col min="66" max="16384" width="9.00390625" style="3" customWidth="1"/>
  </cols>
  <sheetData>
    <row r="1" spans="23:63" ht="10.5" customHeight="1">
      <c r="W1" s="4"/>
      <c r="X1" s="4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138" t="s">
        <v>306</v>
      </c>
    </row>
    <row r="2" ht="10.5" customHeight="1"/>
    <row r="3" spans="2:62" s="1" customFormat="1" ht="18" customHeight="1">
      <c r="B3" s="205" t="s">
        <v>275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</row>
    <row r="4" spans="2:62" ht="12.75" customHeight="1">
      <c r="B4" s="12"/>
      <c r="C4" s="10"/>
      <c r="D4" s="10"/>
      <c r="E4" s="10"/>
      <c r="F4" s="10"/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37" t="s">
        <v>1</v>
      </c>
    </row>
    <row r="5" spans="2:62" ht="18" customHeight="1">
      <c r="B5" s="7"/>
      <c r="C5" s="7"/>
      <c r="D5" s="7"/>
      <c r="E5" s="9"/>
      <c r="F5" s="9"/>
      <c r="G5" s="9"/>
      <c r="H5" s="9"/>
      <c r="I5" s="9"/>
      <c r="J5" s="9"/>
      <c r="K5" s="9"/>
      <c r="L5" s="209" t="s">
        <v>228</v>
      </c>
      <c r="M5" s="209"/>
      <c r="N5" s="209"/>
      <c r="O5" s="209"/>
      <c r="P5" s="209"/>
      <c r="Q5" s="209"/>
      <c r="R5" s="209"/>
      <c r="S5" s="209"/>
      <c r="T5" s="209" t="s">
        <v>2</v>
      </c>
      <c r="U5" s="209"/>
      <c r="V5" s="209"/>
      <c r="W5" s="209"/>
      <c r="X5" s="209"/>
      <c r="Y5" s="209"/>
      <c r="Z5" s="209"/>
      <c r="AA5" s="209" t="s">
        <v>229</v>
      </c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11"/>
    </row>
    <row r="6" spans="2:62" ht="18" customHeight="1">
      <c r="B6" s="237" t="s">
        <v>152</v>
      </c>
      <c r="C6" s="237"/>
      <c r="D6" s="237"/>
      <c r="E6" s="237"/>
      <c r="F6" s="237"/>
      <c r="G6" s="237"/>
      <c r="H6" s="237"/>
      <c r="I6" s="237"/>
      <c r="J6" s="237"/>
      <c r="K6" s="237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10" t="s">
        <v>230</v>
      </c>
      <c r="AB6" s="246"/>
      <c r="AC6" s="246"/>
      <c r="AD6" s="246"/>
      <c r="AE6" s="246"/>
      <c r="AF6" s="246"/>
      <c r="AG6" s="210" t="s">
        <v>231</v>
      </c>
      <c r="AH6" s="246"/>
      <c r="AI6" s="246"/>
      <c r="AJ6" s="246"/>
      <c r="AK6" s="246"/>
      <c r="AL6" s="246"/>
      <c r="AM6" s="210" t="s">
        <v>232</v>
      </c>
      <c r="AN6" s="246"/>
      <c r="AO6" s="246"/>
      <c r="AP6" s="246"/>
      <c r="AQ6" s="246"/>
      <c r="AR6" s="246"/>
      <c r="AS6" s="246" t="s">
        <v>3</v>
      </c>
      <c r="AT6" s="246"/>
      <c r="AU6" s="246"/>
      <c r="AV6" s="246"/>
      <c r="AW6" s="246"/>
      <c r="AX6" s="246"/>
      <c r="AY6" s="210" t="s">
        <v>233</v>
      </c>
      <c r="AZ6" s="246"/>
      <c r="BA6" s="246"/>
      <c r="BB6" s="246"/>
      <c r="BC6" s="246"/>
      <c r="BD6" s="246"/>
      <c r="BE6" s="210" t="s">
        <v>234</v>
      </c>
      <c r="BF6" s="246"/>
      <c r="BG6" s="246"/>
      <c r="BH6" s="246"/>
      <c r="BI6" s="246"/>
      <c r="BJ6" s="220"/>
    </row>
    <row r="7" spans="2:62" ht="18" customHeight="1"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10"/>
      <c r="AB7" s="246"/>
      <c r="AC7" s="246"/>
      <c r="AD7" s="246"/>
      <c r="AE7" s="246"/>
      <c r="AF7" s="246"/>
      <c r="AG7" s="210"/>
      <c r="AH7" s="246"/>
      <c r="AI7" s="246"/>
      <c r="AJ7" s="246"/>
      <c r="AK7" s="246"/>
      <c r="AL7" s="246"/>
      <c r="AM7" s="210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10"/>
      <c r="AZ7" s="246"/>
      <c r="BA7" s="246"/>
      <c r="BB7" s="246"/>
      <c r="BC7" s="246"/>
      <c r="BD7" s="246"/>
      <c r="BE7" s="210"/>
      <c r="BF7" s="246"/>
      <c r="BG7" s="246"/>
      <c r="BH7" s="246"/>
      <c r="BI7" s="246"/>
      <c r="BJ7" s="220"/>
    </row>
    <row r="8" spans="2:62" ht="18" customHeight="1">
      <c r="B8" s="59"/>
      <c r="C8" s="59"/>
      <c r="D8" s="59"/>
      <c r="E8" s="60"/>
      <c r="F8" s="60"/>
      <c r="G8" s="60"/>
      <c r="H8" s="60"/>
      <c r="I8" s="60"/>
      <c r="J8" s="60"/>
      <c r="K8" s="61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20"/>
    </row>
    <row r="9" spans="2:19" ht="12.75" customHeight="1">
      <c r="B9" s="7"/>
      <c r="C9" s="7"/>
      <c r="D9" s="7"/>
      <c r="L9" s="56"/>
      <c r="M9" s="9"/>
      <c r="N9" s="9"/>
      <c r="O9" s="9"/>
      <c r="P9" s="9"/>
      <c r="Q9" s="9"/>
      <c r="R9" s="9"/>
      <c r="S9" s="9"/>
    </row>
    <row r="10" spans="2:62" ht="12.75" customHeight="1">
      <c r="B10" s="7"/>
      <c r="C10" s="237" t="s">
        <v>251</v>
      </c>
      <c r="D10" s="237"/>
      <c r="E10" s="237"/>
      <c r="F10" s="239">
        <v>14</v>
      </c>
      <c r="G10" s="239"/>
      <c r="H10" s="218" t="s">
        <v>252</v>
      </c>
      <c r="I10" s="218"/>
      <c r="J10" s="218"/>
      <c r="L10" s="247">
        <f>SUM(T10:BJ10)</f>
        <v>305652222</v>
      </c>
      <c r="M10" s="248"/>
      <c r="N10" s="248"/>
      <c r="O10" s="248"/>
      <c r="P10" s="248"/>
      <c r="Q10" s="248"/>
      <c r="R10" s="248"/>
      <c r="S10" s="248"/>
      <c r="T10" s="208">
        <v>184718374</v>
      </c>
      <c r="U10" s="208"/>
      <c r="V10" s="208"/>
      <c r="W10" s="208"/>
      <c r="X10" s="208"/>
      <c r="Y10" s="208"/>
      <c r="Z10" s="208"/>
      <c r="AA10" s="208">
        <v>49198568</v>
      </c>
      <c r="AB10" s="208"/>
      <c r="AC10" s="208"/>
      <c r="AD10" s="208"/>
      <c r="AE10" s="208"/>
      <c r="AF10" s="208"/>
      <c r="AG10" s="208">
        <v>21420865</v>
      </c>
      <c r="AH10" s="208"/>
      <c r="AI10" s="208"/>
      <c r="AJ10" s="208"/>
      <c r="AK10" s="208"/>
      <c r="AL10" s="208"/>
      <c r="AM10" s="208">
        <v>49125420</v>
      </c>
      <c r="AN10" s="208"/>
      <c r="AO10" s="208"/>
      <c r="AP10" s="208"/>
      <c r="AQ10" s="208"/>
      <c r="AR10" s="208"/>
      <c r="AS10" s="208">
        <v>367683</v>
      </c>
      <c r="AT10" s="208"/>
      <c r="AU10" s="208"/>
      <c r="AV10" s="208"/>
      <c r="AW10" s="208"/>
      <c r="AX10" s="208"/>
      <c r="AY10" s="208">
        <v>280631</v>
      </c>
      <c r="AZ10" s="208"/>
      <c r="BA10" s="208"/>
      <c r="BB10" s="208"/>
      <c r="BC10" s="208"/>
      <c r="BD10" s="208"/>
      <c r="BE10" s="208">
        <v>540681</v>
      </c>
      <c r="BF10" s="208"/>
      <c r="BG10" s="208"/>
      <c r="BH10" s="208"/>
      <c r="BI10" s="208"/>
      <c r="BJ10" s="208"/>
    </row>
    <row r="11" spans="2:62" ht="12.75" customHeight="1">
      <c r="B11" s="7"/>
      <c r="C11" s="7"/>
      <c r="D11" s="7"/>
      <c r="F11" s="2"/>
      <c r="G11" s="2"/>
      <c r="L11" s="57"/>
      <c r="M11" s="44"/>
      <c r="N11" s="44"/>
      <c r="O11" s="44"/>
      <c r="P11" s="44"/>
      <c r="Q11" s="44"/>
      <c r="R11" s="44"/>
      <c r="S11" s="44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</row>
    <row r="12" spans="2:62" ht="12.75" customHeight="1">
      <c r="B12" s="7"/>
      <c r="C12" s="7"/>
      <c r="D12" s="7"/>
      <c r="F12" s="239">
        <v>15</v>
      </c>
      <c r="G12" s="239"/>
      <c r="L12" s="247">
        <f>SUM(T12:BJ12)</f>
        <v>312550775</v>
      </c>
      <c r="M12" s="248"/>
      <c r="N12" s="248"/>
      <c r="O12" s="248"/>
      <c r="P12" s="248"/>
      <c r="Q12" s="248"/>
      <c r="R12" s="248"/>
      <c r="S12" s="248"/>
      <c r="T12" s="208">
        <v>187053420</v>
      </c>
      <c r="U12" s="208"/>
      <c r="V12" s="208"/>
      <c r="W12" s="208"/>
      <c r="X12" s="208"/>
      <c r="Y12" s="208"/>
      <c r="Z12" s="208"/>
      <c r="AA12" s="208">
        <v>55077505</v>
      </c>
      <c r="AB12" s="208"/>
      <c r="AC12" s="208"/>
      <c r="AD12" s="208"/>
      <c r="AE12" s="208"/>
      <c r="AF12" s="208"/>
      <c r="AG12" s="208">
        <v>22932265</v>
      </c>
      <c r="AH12" s="208"/>
      <c r="AI12" s="208"/>
      <c r="AJ12" s="208"/>
      <c r="AK12" s="208"/>
      <c r="AL12" s="208"/>
      <c r="AM12" s="208">
        <v>46544965</v>
      </c>
      <c r="AN12" s="208"/>
      <c r="AO12" s="208"/>
      <c r="AP12" s="208"/>
      <c r="AQ12" s="208"/>
      <c r="AR12" s="208"/>
      <c r="AS12" s="208">
        <v>29500</v>
      </c>
      <c r="AT12" s="208"/>
      <c r="AU12" s="208"/>
      <c r="AV12" s="208"/>
      <c r="AW12" s="208"/>
      <c r="AX12" s="208"/>
      <c r="AY12" s="208">
        <v>368695</v>
      </c>
      <c r="AZ12" s="208"/>
      <c r="BA12" s="208"/>
      <c r="BB12" s="208"/>
      <c r="BC12" s="208"/>
      <c r="BD12" s="208"/>
      <c r="BE12" s="208">
        <v>544425</v>
      </c>
      <c r="BF12" s="208"/>
      <c r="BG12" s="208"/>
      <c r="BH12" s="208"/>
      <c r="BI12" s="208"/>
      <c r="BJ12" s="208"/>
    </row>
    <row r="13" spans="2:62" ht="12.75" customHeight="1">
      <c r="B13" s="7"/>
      <c r="C13" s="7"/>
      <c r="D13" s="7"/>
      <c r="F13" s="2"/>
      <c r="G13" s="2"/>
      <c r="L13" s="57"/>
      <c r="M13" s="44"/>
      <c r="N13" s="44"/>
      <c r="O13" s="44"/>
      <c r="P13" s="44"/>
      <c r="Q13" s="44"/>
      <c r="R13" s="44"/>
      <c r="S13" s="44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</row>
    <row r="14" spans="2:62" ht="12.75" customHeight="1">
      <c r="B14" s="7"/>
      <c r="C14" s="7"/>
      <c r="D14" s="7"/>
      <c r="E14" s="9"/>
      <c r="F14" s="239">
        <v>16</v>
      </c>
      <c r="G14" s="239"/>
      <c r="H14" s="9"/>
      <c r="I14" s="9"/>
      <c r="J14" s="9"/>
      <c r="K14" s="9"/>
      <c r="L14" s="247">
        <f>SUM(T14:BJ14)</f>
        <v>329599500</v>
      </c>
      <c r="M14" s="248"/>
      <c r="N14" s="248"/>
      <c r="O14" s="248"/>
      <c r="P14" s="248"/>
      <c r="Q14" s="248"/>
      <c r="R14" s="248"/>
      <c r="S14" s="248"/>
      <c r="T14" s="208">
        <v>201490113</v>
      </c>
      <c r="U14" s="208"/>
      <c r="V14" s="208"/>
      <c r="W14" s="208"/>
      <c r="X14" s="208"/>
      <c r="Y14" s="208"/>
      <c r="Z14" s="208"/>
      <c r="AA14" s="208">
        <v>55529935</v>
      </c>
      <c r="AB14" s="208"/>
      <c r="AC14" s="208"/>
      <c r="AD14" s="208"/>
      <c r="AE14" s="208"/>
      <c r="AF14" s="208"/>
      <c r="AG14" s="208">
        <v>25502984</v>
      </c>
      <c r="AH14" s="208"/>
      <c r="AI14" s="208"/>
      <c r="AJ14" s="208"/>
      <c r="AK14" s="208"/>
      <c r="AL14" s="208"/>
      <c r="AM14" s="208">
        <v>46214126</v>
      </c>
      <c r="AN14" s="208"/>
      <c r="AO14" s="208"/>
      <c r="AP14" s="208"/>
      <c r="AQ14" s="208"/>
      <c r="AR14" s="208"/>
      <c r="AS14" s="208">
        <v>29500</v>
      </c>
      <c r="AT14" s="208"/>
      <c r="AU14" s="208"/>
      <c r="AV14" s="208"/>
      <c r="AW14" s="208"/>
      <c r="AX14" s="208"/>
      <c r="AY14" s="208">
        <v>385076</v>
      </c>
      <c r="AZ14" s="208"/>
      <c r="BA14" s="208"/>
      <c r="BB14" s="208"/>
      <c r="BC14" s="208"/>
      <c r="BD14" s="208"/>
      <c r="BE14" s="208">
        <v>447766</v>
      </c>
      <c r="BF14" s="208"/>
      <c r="BG14" s="208"/>
      <c r="BH14" s="208"/>
      <c r="BI14" s="208"/>
      <c r="BJ14" s="208"/>
    </row>
    <row r="15" spans="2:62" ht="12.75" customHeight="1">
      <c r="B15" s="7"/>
      <c r="C15" s="7"/>
      <c r="D15" s="7"/>
      <c r="E15" s="9"/>
      <c r="H15" s="9"/>
      <c r="I15" s="9"/>
      <c r="J15" s="9"/>
      <c r="K15" s="9"/>
      <c r="L15" s="57"/>
      <c r="M15" s="44"/>
      <c r="N15" s="44"/>
      <c r="O15" s="44"/>
      <c r="P15" s="44"/>
      <c r="Q15" s="44"/>
      <c r="R15" s="44"/>
      <c r="S15" s="44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</row>
    <row r="16" spans="2:62" ht="12.75" customHeight="1">
      <c r="B16" s="7"/>
      <c r="C16" s="7"/>
      <c r="D16" s="7"/>
      <c r="E16" s="9"/>
      <c r="F16" s="239">
        <v>17</v>
      </c>
      <c r="G16" s="239"/>
      <c r="H16" s="9"/>
      <c r="I16" s="9"/>
      <c r="J16" s="9"/>
      <c r="K16" s="9"/>
      <c r="L16" s="247">
        <f>SUM(T16:BJ16)</f>
        <v>324207694</v>
      </c>
      <c r="M16" s="248"/>
      <c r="N16" s="248"/>
      <c r="O16" s="248"/>
      <c r="P16" s="248"/>
      <c r="Q16" s="248"/>
      <c r="R16" s="248"/>
      <c r="S16" s="248"/>
      <c r="T16" s="208">
        <v>191934841</v>
      </c>
      <c r="U16" s="208"/>
      <c r="V16" s="208"/>
      <c r="W16" s="208"/>
      <c r="X16" s="208"/>
      <c r="Y16" s="208"/>
      <c r="Z16" s="208"/>
      <c r="AA16" s="208">
        <v>56975130</v>
      </c>
      <c r="AB16" s="208"/>
      <c r="AC16" s="208"/>
      <c r="AD16" s="208"/>
      <c r="AE16" s="208"/>
      <c r="AF16" s="208"/>
      <c r="AG16" s="208">
        <v>28550440</v>
      </c>
      <c r="AH16" s="208"/>
      <c r="AI16" s="208"/>
      <c r="AJ16" s="208"/>
      <c r="AK16" s="208"/>
      <c r="AL16" s="208"/>
      <c r="AM16" s="208">
        <v>45806235</v>
      </c>
      <c r="AN16" s="208"/>
      <c r="AO16" s="208"/>
      <c r="AP16" s="208"/>
      <c r="AQ16" s="208"/>
      <c r="AR16" s="208"/>
      <c r="AS16" s="208">
        <v>86250</v>
      </c>
      <c r="AT16" s="208"/>
      <c r="AU16" s="208"/>
      <c r="AV16" s="208"/>
      <c r="AW16" s="208"/>
      <c r="AX16" s="208"/>
      <c r="AY16" s="208">
        <v>431236</v>
      </c>
      <c r="AZ16" s="208"/>
      <c r="BA16" s="208"/>
      <c r="BB16" s="208"/>
      <c r="BC16" s="208"/>
      <c r="BD16" s="208"/>
      <c r="BE16" s="208">
        <v>423562</v>
      </c>
      <c r="BF16" s="208"/>
      <c r="BG16" s="208"/>
      <c r="BH16" s="208"/>
      <c r="BI16" s="208"/>
      <c r="BJ16" s="208"/>
    </row>
    <row r="17" spans="2:62" ht="12.75" customHeight="1">
      <c r="B17" s="7"/>
      <c r="C17" s="7"/>
      <c r="D17" s="7"/>
      <c r="E17" s="9"/>
      <c r="H17" s="9"/>
      <c r="I17" s="9"/>
      <c r="J17" s="9"/>
      <c r="K17" s="9"/>
      <c r="L17" s="57"/>
      <c r="M17" s="44"/>
      <c r="N17" s="44"/>
      <c r="O17" s="44"/>
      <c r="P17" s="44"/>
      <c r="Q17" s="44"/>
      <c r="R17" s="44"/>
      <c r="S17" s="44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</row>
    <row r="18" spans="2:62" s="29" customFormat="1" ht="12.75" customHeight="1">
      <c r="B18" s="80"/>
      <c r="C18" s="80"/>
      <c r="D18" s="80"/>
      <c r="E18" s="30"/>
      <c r="F18" s="243">
        <v>18</v>
      </c>
      <c r="G18" s="243"/>
      <c r="H18" s="30"/>
      <c r="I18" s="30"/>
      <c r="J18" s="30"/>
      <c r="K18" s="30"/>
      <c r="L18" s="213">
        <f>SUM(T18:BJ18)</f>
        <v>327010409</v>
      </c>
      <c r="M18" s="214"/>
      <c r="N18" s="214"/>
      <c r="O18" s="214"/>
      <c r="P18" s="214"/>
      <c r="Q18" s="214"/>
      <c r="R18" s="214"/>
      <c r="S18" s="214"/>
      <c r="T18" s="215">
        <v>190462733</v>
      </c>
      <c r="U18" s="215"/>
      <c r="V18" s="215"/>
      <c r="W18" s="215"/>
      <c r="X18" s="215"/>
      <c r="Y18" s="215"/>
      <c r="Z18" s="215"/>
      <c r="AA18" s="215">
        <v>59490631</v>
      </c>
      <c r="AB18" s="215"/>
      <c r="AC18" s="215"/>
      <c r="AD18" s="215"/>
      <c r="AE18" s="215"/>
      <c r="AF18" s="215"/>
      <c r="AG18" s="215">
        <v>30340441</v>
      </c>
      <c r="AH18" s="215"/>
      <c r="AI18" s="215"/>
      <c r="AJ18" s="215"/>
      <c r="AK18" s="215"/>
      <c r="AL18" s="215"/>
      <c r="AM18" s="215">
        <v>45790011</v>
      </c>
      <c r="AN18" s="215"/>
      <c r="AO18" s="215"/>
      <c r="AP18" s="215"/>
      <c r="AQ18" s="215"/>
      <c r="AR18" s="215"/>
      <c r="AS18" s="215">
        <v>86250</v>
      </c>
      <c r="AT18" s="215"/>
      <c r="AU18" s="215"/>
      <c r="AV18" s="215"/>
      <c r="AW18" s="215"/>
      <c r="AX18" s="215"/>
      <c r="AY18" s="215">
        <v>455501</v>
      </c>
      <c r="AZ18" s="215"/>
      <c r="BA18" s="215"/>
      <c r="BB18" s="215"/>
      <c r="BC18" s="215"/>
      <c r="BD18" s="215"/>
      <c r="BE18" s="215">
        <v>384842</v>
      </c>
      <c r="BF18" s="215"/>
      <c r="BG18" s="215"/>
      <c r="BH18" s="215"/>
      <c r="BI18" s="215"/>
      <c r="BJ18" s="215"/>
    </row>
    <row r="19" spans="2:62" ht="12.75" customHeight="1">
      <c r="B19" s="12"/>
      <c r="C19" s="10"/>
      <c r="D19" s="10"/>
      <c r="E19" s="10"/>
      <c r="F19" s="10"/>
      <c r="G19" s="11"/>
      <c r="H19" s="12"/>
      <c r="I19" s="12"/>
      <c r="J19" s="12"/>
      <c r="K19" s="12"/>
      <c r="L19" s="58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2:6" ht="12" customHeight="1">
      <c r="B20" s="212" t="s">
        <v>4</v>
      </c>
      <c r="C20" s="212"/>
      <c r="D20" s="212"/>
      <c r="E20" s="2" t="s">
        <v>226</v>
      </c>
      <c r="F20" s="3" t="s">
        <v>5</v>
      </c>
    </row>
    <row r="21" spans="2:5" ht="12" customHeight="1">
      <c r="B21" s="7"/>
      <c r="C21" s="7"/>
      <c r="D21" s="7"/>
      <c r="E21" s="2"/>
    </row>
    <row r="22" spans="2:5" ht="12" customHeight="1">
      <c r="B22" s="7"/>
      <c r="C22" s="7"/>
      <c r="D22" s="7"/>
      <c r="E22" s="2"/>
    </row>
    <row r="24" spans="2:62" s="1" customFormat="1" ht="18" customHeight="1">
      <c r="B24" s="205" t="s">
        <v>276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</row>
    <row r="25" spans="2:63" ht="12.7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67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37"/>
      <c r="AY25" s="37"/>
      <c r="AZ25" s="37"/>
      <c r="BA25" s="37"/>
      <c r="BB25" s="37"/>
      <c r="BC25" s="37"/>
      <c r="BD25" s="12"/>
      <c r="BE25" s="12"/>
      <c r="BF25" s="12"/>
      <c r="BG25" s="12"/>
      <c r="BH25" s="12"/>
      <c r="BI25" s="12"/>
      <c r="BJ25" s="37" t="s">
        <v>6</v>
      </c>
      <c r="BK25" s="9"/>
    </row>
    <row r="26" spans="2:62" ht="18" customHeight="1">
      <c r="B26" s="7"/>
      <c r="C26" s="7"/>
      <c r="D26" s="7"/>
      <c r="E26" s="8"/>
      <c r="F26" s="9"/>
      <c r="G26" s="9"/>
      <c r="H26" s="9"/>
      <c r="I26" s="9"/>
      <c r="J26" s="9"/>
      <c r="K26" s="9"/>
      <c r="L26" s="9"/>
      <c r="M26" s="9"/>
      <c r="N26" s="56"/>
      <c r="O26" s="9"/>
      <c r="P26" s="9"/>
      <c r="Q26" s="9"/>
      <c r="R26" s="9"/>
      <c r="S26" s="9"/>
      <c r="T26" s="66"/>
      <c r="U26" s="209" t="s">
        <v>235</v>
      </c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11"/>
    </row>
    <row r="27" spans="2:62" ht="18" customHeight="1">
      <c r="B27" s="237" t="s">
        <v>152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06" t="s">
        <v>228</v>
      </c>
      <c r="O27" s="237"/>
      <c r="P27" s="237"/>
      <c r="Q27" s="237"/>
      <c r="R27" s="237"/>
      <c r="S27" s="237"/>
      <c r="T27" s="207"/>
      <c r="U27" s="216" t="s">
        <v>262</v>
      </c>
      <c r="V27" s="216"/>
      <c r="W27" s="216"/>
      <c r="X27" s="216"/>
      <c r="Y27" s="216"/>
      <c r="Z27" s="216"/>
      <c r="AA27" s="216"/>
      <c r="AB27" s="246" t="s">
        <v>236</v>
      </c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 t="s">
        <v>237</v>
      </c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 t="s">
        <v>238</v>
      </c>
      <c r="BE27" s="246"/>
      <c r="BF27" s="246"/>
      <c r="BG27" s="246"/>
      <c r="BH27" s="246"/>
      <c r="BI27" s="246"/>
      <c r="BJ27" s="220"/>
    </row>
    <row r="28" spans="2:62" ht="18" customHeight="1">
      <c r="B28" s="59"/>
      <c r="C28" s="59"/>
      <c r="D28" s="59"/>
      <c r="E28" s="63"/>
      <c r="F28" s="60"/>
      <c r="G28" s="60"/>
      <c r="H28" s="60"/>
      <c r="I28" s="60"/>
      <c r="J28" s="60"/>
      <c r="K28" s="60"/>
      <c r="L28" s="60"/>
      <c r="M28" s="60"/>
      <c r="N28" s="64"/>
      <c r="O28" s="60"/>
      <c r="P28" s="60"/>
      <c r="Q28" s="60"/>
      <c r="R28" s="60"/>
      <c r="S28" s="60"/>
      <c r="T28" s="61"/>
      <c r="U28" s="216"/>
      <c r="V28" s="216"/>
      <c r="W28" s="216"/>
      <c r="X28" s="216"/>
      <c r="Y28" s="216"/>
      <c r="Z28" s="216"/>
      <c r="AA28" s="216"/>
      <c r="AB28" s="246" t="s">
        <v>240</v>
      </c>
      <c r="AC28" s="246"/>
      <c r="AD28" s="246"/>
      <c r="AE28" s="246"/>
      <c r="AF28" s="246"/>
      <c r="AG28" s="246"/>
      <c r="AH28" s="246"/>
      <c r="AI28" s="246" t="s">
        <v>239</v>
      </c>
      <c r="AJ28" s="246"/>
      <c r="AK28" s="246"/>
      <c r="AL28" s="246"/>
      <c r="AM28" s="246"/>
      <c r="AN28" s="246"/>
      <c r="AO28" s="246"/>
      <c r="AP28" s="246" t="s">
        <v>240</v>
      </c>
      <c r="AQ28" s="246"/>
      <c r="AR28" s="246"/>
      <c r="AS28" s="246"/>
      <c r="AT28" s="246"/>
      <c r="AU28" s="246"/>
      <c r="AV28" s="246"/>
      <c r="AW28" s="246" t="s">
        <v>241</v>
      </c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20"/>
    </row>
    <row r="29" spans="2:62" ht="12.75" customHeight="1">
      <c r="B29" s="7"/>
      <c r="C29" s="7"/>
      <c r="D29" s="7"/>
      <c r="E29" s="2"/>
      <c r="N29" s="56"/>
      <c r="O29" s="9"/>
      <c r="P29" s="9"/>
      <c r="Q29" s="9"/>
      <c r="R29" s="236" t="s">
        <v>225</v>
      </c>
      <c r="S29" s="236"/>
      <c r="T29" s="236"/>
      <c r="U29" s="9"/>
      <c r="V29" s="9"/>
      <c r="W29" s="9"/>
      <c r="X29" s="9"/>
      <c r="Y29" s="236" t="s">
        <v>225</v>
      </c>
      <c r="Z29" s="236"/>
      <c r="AA29" s="236"/>
      <c r="AB29" s="9"/>
      <c r="AC29" s="9"/>
      <c r="AD29" s="9"/>
      <c r="AE29" s="9"/>
      <c r="AF29" s="236" t="s">
        <v>225</v>
      </c>
      <c r="AG29" s="236"/>
      <c r="AH29" s="236"/>
      <c r="AI29" s="9"/>
      <c r="AJ29" s="9"/>
      <c r="AK29" s="9"/>
      <c r="AL29" s="9"/>
      <c r="AM29" s="9"/>
      <c r="AN29" s="236" t="s">
        <v>318</v>
      </c>
      <c r="AO29" s="236"/>
      <c r="AP29" s="9"/>
      <c r="AQ29" s="9"/>
      <c r="AR29" s="9"/>
      <c r="AS29" s="9"/>
      <c r="AT29" s="236" t="s">
        <v>225</v>
      </c>
      <c r="AU29" s="236"/>
      <c r="AV29" s="236"/>
      <c r="AW29" s="9"/>
      <c r="AX29" s="9"/>
      <c r="AY29" s="9"/>
      <c r="AZ29" s="9"/>
      <c r="BA29" s="9"/>
      <c r="BB29" s="236" t="s">
        <v>318</v>
      </c>
      <c r="BC29" s="236"/>
      <c r="BD29" s="9"/>
      <c r="BE29" s="9"/>
      <c r="BF29" s="9"/>
      <c r="BG29" s="9"/>
      <c r="BH29" s="236" t="s">
        <v>225</v>
      </c>
      <c r="BI29" s="236"/>
      <c r="BJ29" s="236"/>
    </row>
    <row r="30" spans="2:62" ht="12.75" customHeight="1">
      <c r="B30" s="7"/>
      <c r="C30" s="7"/>
      <c r="D30" s="7"/>
      <c r="E30" s="2"/>
      <c r="N30" s="56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2:62" ht="12.75" customHeight="1">
      <c r="B31" s="7"/>
      <c r="C31" s="236" t="s">
        <v>319</v>
      </c>
      <c r="D31" s="244"/>
      <c r="E31" s="244"/>
      <c r="F31" s="244"/>
      <c r="G31" s="239">
        <v>13</v>
      </c>
      <c r="H31" s="239"/>
      <c r="I31" s="239" t="s">
        <v>320</v>
      </c>
      <c r="J31" s="239"/>
      <c r="K31" s="239"/>
      <c r="L31" s="239"/>
      <c r="N31" s="247">
        <f>SUM(U31,AI46,AR46,BA46)</f>
        <v>103122946</v>
      </c>
      <c r="O31" s="248"/>
      <c r="P31" s="248"/>
      <c r="Q31" s="248"/>
      <c r="R31" s="248"/>
      <c r="S31" s="248"/>
      <c r="T31" s="248"/>
      <c r="U31" s="248">
        <f>SUM(AB31,AP31,BD31,N46,U46,AB46)</f>
        <v>97213849</v>
      </c>
      <c r="V31" s="248"/>
      <c r="W31" s="248"/>
      <c r="X31" s="248"/>
      <c r="Y31" s="248"/>
      <c r="Z31" s="248"/>
      <c r="AA31" s="248"/>
      <c r="AB31" s="235">
        <v>77894047</v>
      </c>
      <c r="AC31" s="235"/>
      <c r="AD31" s="235"/>
      <c r="AE31" s="235"/>
      <c r="AF31" s="235"/>
      <c r="AG31" s="235"/>
      <c r="AH31" s="235"/>
      <c r="AI31" s="235">
        <v>2693189</v>
      </c>
      <c r="AJ31" s="235"/>
      <c r="AK31" s="235"/>
      <c r="AL31" s="235"/>
      <c r="AM31" s="235"/>
      <c r="AN31" s="235"/>
      <c r="AO31" s="235"/>
      <c r="AP31" s="235">
        <v>18318049</v>
      </c>
      <c r="AQ31" s="235"/>
      <c r="AR31" s="235"/>
      <c r="AS31" s="235"/>
      <c r="AT31" s="235"/>
      <c r="AU31" s="235"/>
      <c r="AV31" s="235"/>
      <c r="AW31" s="235">
        <v>1091238</v>
      </c>
      <c r="AX31" s="235"/>
      <c r="AY31" s="235"/>
      <c r="AZ31" s="235"/>
      <c r="BA31" s="235"/>
      <c r="BB31" s="235"/>
      <c r="BC31" s="235"/>
      <c r="BD31" s="235">
        <v>31197</v>
      </c>
      <c r="BE31" s="235"/>
      <c r="BF31" s="235"/>
      <c r="BG31" s="235"/>
      <c r="BH31" s="235"/>
      <c r="BI31" s="235"/>
      <c r="BJ31" s="235"/>
    </row>
    <row r="32" spans="2:62" ht="12.75" customHeight="1">
      <c r="B32" s="7"/>
      <c r="C32" s="7"/>
      <c r="D32" s="7"/>
      <c r="E32" s="2"/>
      <c r="G32" s="2"/>
      <c r="H32" s="2"/>
      <c r="N32" s="57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</row>
    <row r="33" spans="2:62" ht="12.75" customHeight="1">
      <c r="B33" s="7"/>
      <c r="C33" s="7"/>
      <c r="D33" s="7"/>
      <c r="E33" s="2"/>
      <c r="G33" s="239">
        <v>14</v>
      </c>
      <c r="H33" s="239"/>
      <c r="N33" s="247">
        <f>SUM(U33,AI48,AR48,BA48)</f>
        <v>112557456</v>
      </c>
      <c r="O33" s="248"/>
      <c r="P33" s="248"/>
      <c r="Q33" s="248"/>
      <c r="R33" s="248"/>
      <c r="S33" s="248"/>
      <c r="T33" s="248"/>
      <c r="U33" s="248">
        <f>SUM(AB33,AP33,BD33,N48,U48,AB48)</f>
        <v>106720259</v>
      </c>
      <c r="V33" s="248"/>
      <c r="W33" s="248"/>
      <c r="X33" s="248"/>
      <c r="Y33" s="248"/>
      <c r="Z33" s="248"/>
      <c r="AA33" s="248"/>
      <c r="AB33" s="235">
        <v>87580219</v>
      </c>
      <c r="AC33" s="235"/>
      <c r="AD33" s="235"/>
      <c r="AE33" s="235"/>
      <c r="AF33" s="235"/>
      <c r="AG33" s="235"/>
      <c r="AH33" s="235"/>
      <c r="AI33" s="235">
        <v>2699552</v>
      </c>
      <c r="AJ33" s="235"/>
      <c r="AK33" s="235"/>
      <c r="AL33" s="235"/>
      <c r="AM33" s="235"/>
      <c r="AN33" s="235"/>
      <c r="AO33" s="235"/>
      <c r="AP33" s="235">
        <v>18129488</v>
      </c>
      <c r="AQ33" s="235"/>
      <c r="AR33" s="235"/>
      <c r="AS33" s="235"/>
      <c r="AT33" s="235"/>
      <c r="AU33" s="235"/>
      <c r="AV33" s="235"/>
      <c r="AW33" s="235">
        <v>1095686</v>
      </c>
      <c r="AX33" s="235"/>
      <c r="AY33" s="235"/>
      <c r="AZ33" s="235"/>
      <c r="BA33" s="235"/>
      <c r="BB33" s="235"/>
      <c r="BC33" s="235"/>
      <c r="BD33" s="235">
        <v>32739</v>
      </c>
      <c r="BE33" s="235"/>
      <c r="BF33" s="235"/>
      <c r="BG33" s="235"/>
      <c r="BH33" s="235"/>
      <c r="BI33" s="235"/>
      <c r="BJ33" s="235"/>
    </row>
    <row r="34" spans="2:62" ht="12.75" customHeight="1">
      <c r="B34" s="7"/>
      <c r="C34" s="7"/>
      <c r="D34" s="7"/>
      <c r="E34" s="2"/>
      <c r="G34" s="2"/>
      <c r="H34" s="2"/>
      <c r="N34" s="57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</row>
    <row r="35" spans="2:62" ht="12.75" customHeight="1">
      <c r="B35" s="7"/>
      <c r="C35" s="7"/>
      <c r="D35" s="7"/>
      <c r="E35" s="8"/>
      <c r="F35" s="9"/>
      <c r="G35" s="236">
        <v>15</v>
      </c>
      <c r="H35" s="236"/>
      <c r="I35" s="9"/>
      <c r="J35" s="9"/>
      <c r="K35" s="9"/>
      <c r="L35" s="9"/>
      <c r="M35" s="9"/>
      <c r="N35" s="247">
        <f>SUM(U35,AI50,AR50,BA50)</f>
        <v>110352467</v>
      </c>
      <c r="O35" s="248"/>
      <c r="P35" s="248"/>
      <c r="Q35" s="248"/>
      <c r="R35" s="248"/>
      <c r="S35" s="248"/>
      <c r="T35" s="248"/>
      <c r="U35" s="248">
        <f>SUM(AB35,AP35,BD35,N50,U50,AB50)</f>
        <v>104675862</v>
      </c>
      <c r="V35" s="248"/>
      <c r="W35" s="248"/>
      <c r="X35" s="248"/>
      <c r="Y35" s="248"/>
      <c r="Z35" s="248"/>
      <c r="AA35" s="248"/>
      <c r="AB35" s="235">
        <v>85674809</v>
      </c>
      <c r="AC35" s="235"/>
      <c r="AD35" s="235"/>
      <c r="AE35" s="235"/>
      <c r="AF35" s="235"/>
      <c r="AG35" s="235"/>
      <c r="AH35" s="235"/>
      <c r="AI35" s="235">
        <v>2709345</v>
      </c>
      <c r="AJ35" s="235"/>
      <c r="AK35" s="235"/>
      <c r="AL35" s="235"/>
      <c r="AM35" s="235"/>
      <c r="AN35" s="235"/>
      <c r="AO35" s="235"/>
      <c r="AP35" s="235">
        <v>17967350</v>
      </c>
      <c r="AQ35" s="235"/>
      <c r="AR35" s="235"/>
      <c r="AS35" s="235"/>
      <c r="AT35" s="235"/>
      <c r="AU35" s="235"/>
      <c r="AV35" s="235"/>
      <c r="AW35" s="235">
        <v>1108985</v>
      </c>
      <c r="AX35" s="235"/>
      <c r="AY35" s="235"/>
      <c r="AZ35" s="235"/>
      <c r="BA35" s="235"/>
      <c r="BB35" s="235"/>
      <c r="BC35" s="235"/>
      <c r="BD35" s="235">
        <v>33782</v>
      </c>
      <c r="BE35" s="235"/>
      <c r="BF35" s="235"/>
      <c r="BG35" s="235"/>
      <c r="BH35" s="235"/>
      <c r="BI35" s="235"/>
      <c r="BJ35" s="235"/>
    </row>
    <row r="36" spans="2:62" ht="12.75" customHeight="1">
      <c r="B36" s="7"/>
      <c r="C36" s="7"/>
      <c r="D36" s="7"/>
      <c r="E36" s="8"/>
      <c r="F36" s="9"/>
      <c r="I36" s="9"/>
      <c r="J36" s="9"/>
      <c r="K36" s="9"/>
      <c r="L36" s="9"/>
      <c r="M36" s="9"/>
      <c r="N36" s="57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2:62" ht="12.75" customHeight="1">
      <c r="B37" s="80"/>
      <c r="C37" s="80"/>
      <c r="D37" s="80"/>
      <c r="E37" s="124"/>
      <c r="F37" s="30"/>
      <c r="G37" s="236">
        <v>16</v>
      </c>
      <c r="H37" s="236"/>
      <c r="I37" s="30"/>
      <c r="J37" s="30"/>
      <c r="K37" s="30"/>
      <c r="L37" s="30"/>
      <c r="M37" s="30"/>
      <c r="N37" s="247">
        <f>SUM(U37,AI52,AR52,BA52)</f>
        <v>109935374</v>
      </c>
      <c r="O37" s="248"/>
      <c r="P37" s="248"/>
      <c r="Q37" s="248"/>
      <c r="R37" s="248"/>
      <c r="S37" s="248"/>
      <c r="T37" s="248"/>
      <c r="U37" s="248">
        <f>SUM(AB37,AP37,BD37,N52,U52,AB52)</f>
        <v>104213072</v>
      </c>
      <c r="V37" s="248"/>
      <c r="W37" s="248"/>
      <c r="X37" s="248"/>
      <c r="Y37" s="248"/>
      <c r="Z37" s="248"/>
      <c r="AA37" s="248"/>
      <c r="AB37" s="235">
        <v>85663029</v>
      </c>
      <c r="AC37" s="235"/>
      <c r="AD37" s="235"/>
      <c r="AE37" s="235"/>
      <c r="AF37" s="235"/>
      <c r="AG37" s="235"/>
      <c r="AH37" s="235"/>
      <c r="AI37" s="235">
        <v>2723065</v>
      </c>
      <c r="AJ37" s="235"/>
      <c r="AK37" s="235"/>
      <c r="AL37" s="235"/>
      <c r="AM37" s="235"/>
      <c r="AN37" s="235"/>
      <c r="AO37" s="235"/>
      <c r="AP37" s="235">
        <v>17501424</v>
      </c>
      <c r="AQ37" s="235"/>
      <c r="AR37" s="235"/>
      <c r="AS37" s="235"/>
      <c r="AT37" s="235"/>
      <c r="AU37" s="235"/>
      <c r="AV37" s="235"/>
      <c r="AW37" s="235">
        <v>1114637</v>
      </c>
      <c r="AX37" s="235"/>
      <c r="AY37" s="235"/>
      <c r="AZ37" s="235"/>
      <c r="BA37" s="235"/>
      <c r="BB37" s="235"/>
      <c r="BC37" s="235"/>
      <c r="BD37" s="235">
        <v>38400</v>
      </c>
      <c r="BE37" s="235"/>
      <c r="BF37" s="235"/>
      <c r="BG37" s="235"/>
      <c r="BH37" s="235"/>
      <c r="BI37" s="235"/>
      <c r="BJ37" s="235"/>
    </row>
    <row r="38" spans="2:62" ht="12.75" customHeight="1">
      <c r="B38" s="80"/>
      <c r="C38" s="80"/>
      <c r="D38" s="80"/>
      <c r="E38" s="124"/>
      <c r="F38" s="30"/>
      <c r="G38" s="124"/>
      <c r="H38" s="124"/>
      <c r="I38" s="30"/>
      <c r="J38" s="30"/>
      <c r="K38" s="30"/>
      <c r="L38" s="30"/>
      <c r="M38" s="30"/>
      <c r="N38" s="123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</row>
    <row r="39" spans="2:62" s="29" customFormat="1" ht="12.75" customHeight="1">
      <c r="B39" s="80"/>
      <c r="C39" s="80"/>
      <c r="D39" s="80"/>
      <c r="E39" s="124"/>
      <c r="F39" s="30"/>
      <c r="G39" s="217">
        <v>17</v>
      </c>
      <c r="H39" s="217"/>
      <c r="I39" s="30"/>
      <c r="J39" s="30"/>
      <c r="K39" s="30"/>
      <c r="L39" s="30"/>
      <c r="M39" s="30"/>
      <c r="N39" s="213">
        <f>SUM(U39,AI54,AR54,BA54,)</f>
        <v>110710656</v>
      </c>
      <c r="O39" s="193"/>
      <c r="P39" s="193"/>
      <c r="Q39" s="193"/>
      <c r="R39" s="193"/>
      <c r="S39" s="193"/>
      <c r="T39" s="193"/>
      <c r="U39" s="194">
        <f>SUM(AB39,AP39,BD39,N54,U54,AB54,)</f>
        <v>104913632</v>
      </c>
      <c r="V39" s="195"/>
      <c r="W39" s="195"/>
      <c r="X39" s="195"/>
      <c r="Y39" s="195"/>
      <c r="Z39" s="195"/>
      <c r="AA39" s="195"/>
      <c r="AB39" s="194">
        <v>86967401</v>
      </c>
      <c r="AC39" s="195"/>
      <c r="AD39" s="195"/>
      <c r="AE39" s="195"/>
      <c r="AF39" s="195"/>
      <c r="AG39" s="195"/>
      <c r="AH39" s="195"/>
      <c r="AI39" s="194">
        <v>2748289</v>
      </c>
      <c r="AJ39" s="195"/>
      <c r="AK39" s="195"/>
      <c r="AL39" s="195"/>
      <c r="AM39" s="195"/>
      <c r="AN39" s="195"/>
      <c r="AO39" s="195"/>
      <c r="AP39" s="194">
        <v>17072555</v>
      </c>
      <c r="AQ39" s="195"/>
      <c r="AR39" s="195"/>
      <c r="AS39" s="195"/>
      <c r="AT39" s="195"/>
      <c r="AU39" s="195"/>
      <c r="AV39" s="195"/>
      <c r="AW39" s="194">
        <v>1127831</v>
      </c>
      <c r="AX39" s="195"/>
      <c r="AY39" s="195"/>
      <c r="AZ39" s="195"/>
      <c r="BA39" s="195"/>
      <c r="BB39" s="195"/>
      <c r="BC39" s="195"/>
      <c r="BD39" s="194">
        <v>39817</v>
      </c>
      <c r="BE39" s="195"/>
      <c r="BF39" s="195"/>
      <c r="BG39" s="195"/>
      <c r="BH39" s="195"/>
      <c r="BI39" s="195"/>
      <c r="BJ39" s="195"/>
    </row>
    <row r="40" spans="2:62" ht="12.75" customHeight="1">
      <c r="B40" s="12"/>
      <c r="C40" s="10"/>
      <c r="D40" s="10"/>
      <c r="E40" s="10"/>
      <c r="F40" s="10"/>
      <c r="G40" s="10"/>
      <c r="H40" s="11"/>
      <c r="I40" s="12"/>
      <c r="J40" s="12"/>
      <c r="K40" s="12"/>
      <c r="L40" s="12"/>
      <c r="M40" s="12"/>
      <c r="N40" s="58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</row>
    <row r="41" spans="9:62" ht="18" customHeight="1">
      <c r="I41" s="9"/>
      <c r="J41" s="9"/>
      <c r="K41" s="9"/>
      <c r="L41" s="9"/>
      <c r="M41" s="9"/>
      <c r="N41" s="219" t="s">
        <v>321</v>
      </c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9"/>
      <c r="AJ41" s="9"/>
      <c r="AK41" s="9"/>
      <c r="AL41" s="9"/>
      <c r="AM41" s="9"/>
      <c r="AN41" s="9"/>
      <c r="AO41" s="9"/>
      <c r="AP41" s="9"/>
      <c r="AQ41" s="9"/>
      <c r="AR41" s="62"/>
      <c r="AS41" s="13"/>
      <c r="AT41" s="13"/>
      <c r="AU41" s="13"/>
      <c r="AV41" s="13"/>
      <c r="AW41" s="13"/>
      <c r="AX41" s="13"/>
      <c r="AY41" s="13"/>
      <c r="AZ41" s="65"/>
      <c r="BA41" s="9"/>
      <c r="BB41" s="9"/>
      <c r="BC41" s="9"/>
      <c r="BD41" s="9"/>
      <c r="BE41" s="9"/>
      <c r="BF41" s="9"/>
      <c r="BG41" s="9"/>
      <c r="BH41" s="9"/>
      <c r="BI41" s="9"/>
      <c r="BJ41" s="9"/>
    </row>
    <row r="42" spans="2:62" ht="18" customHeight="1">
      <c r="B42" s="218" t="s">
        <v>152</v>
      </c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37"/>
      <c r="N42" s="246" t="s">
        <v>242</v>
      </c>
      <c r="O42" s="246"/>
      <c r="P42" s="246"/>
      <c r="Q42" s="246"/>
      <c r="R42" s="246"/>
      <c r="S42" s="246"/>
      <c r="T42" s="246"/>
      <c r="U42" s="246" t="s">
        <v>243</v>
      </c>
      <c r="V42" s="246"/>
      <c r="W42" s="246"/>
      <c r="X42" s="246"/>
      <c r="Y42" s="246"/>
      <c r="Z42" s="246"/>
      <c r="AA42" s="246"/>
      <c r="AB42" s="210" t="s">
        <v>247</v>
      </c>
      <c r="AC42" s="246"/>
      <c r="AD42" s="246"/>
      <c r="AE42" s="246"/>
      <c r="AF42" s="246"/>
      <c r="AG42" s="246"/>
      <c r="AH42" s="246"/>
      <c r="AI42" s="237" t="s">
        <v>244</v>
      </c>
      <c r="AJ42" s="237"/>
      <c r="AK42" s="237"/>
      <c r="AL42" s="237"/>
      <c r="AM42" s="237"/>
      <c r="AN42" s="237"/>
      <c r="AO42" s="237"/>
      <c r="AP42" s="237"/>
      <c r="AQ42" s="237"/>
      <c r="AR42" s="206" t="s">
        <v>245</v>
      </c>
      <c r="AS42" s="237"/>
      <c r="AT42" s="237"/>
      <c r="AU42" s="237"/>
      <c r="AV42" s="237"/>
      <c r="AW42" s="237"/>
      <c r="AX42" s="237"/>
      <c r="AY42" s="237"/>
      <c r="AZ42" s="207"/>
      <c r="BA42" s="237" t="s">
        <v>246</v>
      </c>
      <c r="BB42" s="237"/>
      <c r="BC42" s="237"/>
      <c r="BD42" s="237"/>
      <c r="BE42" s="237"/>
      <c r="BF42" s="237"/>
      <c r="BG42" s="237"/>
      <c r="BH42" s="237"/>
      <c r="BI42" s="237"/>
      <c r="BJ42" s="237"/>
    </row>
    <row r="43" spans="2:62" ht="18" customHeight="1">
      <c r="B43" s="59"/>
      <c r="C43" s="59"/>
      <c r="D43" s="59"/>
      <c r="E43" s="63"/>
      <c r="F43" s="60"/>
      <c r="G43" s="60"/>
      <c r="H43" s="60"/>
      <c r="I43" s="60"/>
      <c r="J43" s="60"/>
      <c r="K43" s="60"/>
      <c r="L43" s="60"/>
      <c r="M43" s="61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64"/>
      <c r="AJ43" s="60"/>
      <c r="AK43" s="60"/>
      <c r="AL43" s="60"/>
      <c r="AM43" s="60"/>
      <c r="AN43" s="60"/>
      <c r="AO43" s="60"/>
      <c r="AP43" s="60"/>
      <c r="AQ43" s="60"/>
      <c r="AR43" s="64"/>
      <c r="AS43" s="60"/>
      <c r="AT43" s="60"/>
      <c r="AU43" s="60"/>
      <c r="AV43" s="60"/>
      <c r="AW43" s="60"/>
      <c r="AX43" s="60"/>
      <c r="AY43" s="60"/>
      <c r="AZ43" s="61"/>
      <c r="BA43" s="64"/>
      <c r="BB43" s="60"/>
      <c r="BC43" s="60"/>
      <c r="BD43" s="60"/>
      <c r="BE43" s="60"/>
      <c r="BF43" s="60"/>
      <c r="BG43" s="60"/>
      <c r="BH43" s="60"/>
      <c r="BI43" s="60"/>
      <c r="BJ43" s="60"/>
    </row>
    <row r="44" spans="2:62" ht="12.75" customHeight="1">
      <c r="B44" s="7"/>
      <c r="C44" s="7"/>
      <c r="D44" s="7"/>
      <c r="E44" s="2"/>
      <c r="I44" s="9"/>
      <c r="J44" s="9"/>
      <c r="K44" s="9"/>
      <c r="L44" s="9"/>
      <c r="M44" s="9"/>
      <c r="N44" s="56"/>
      <c r="O44" s="9"/>
      <c r="P44" s="9"/>
      <c r="Q44" s="9"/>
      <c r="R44" s="236" t="s">
        <v>225</v>
      </c>
      <c r="S44" s="236"/>
      <c r="T44" s="236"/>
      <c r="U44" s="9"/>
      <c r="V44" s="9"/>
      <c r="W44" s="9"/>
      <c r="X44" s="9"/>
      <c r="Y44" s="236" t="s">
        <v>225</v>
      </c>
      <c r="Z44" s="236"/>
      <c r="AA44" s="236"/>
      <c r="AB44" s="9"/>
      <c r="AC44" s="9"/>
      <c r="AD44" s="9"/>
      <c r="AE44" s="9"/>
      <c r="AF44" s="236" t="s">
        <v>225</v>
      </c>
      <c r="AG44" s="236"/>
      <c r="AH44" s="236"/>
      <c r="AI44" s="9"/>
      <c r="AJ44" s="9"/>
      <c r="AK44" s="9"/>
      <c r="AL44" s="9"/>
      <c r="AM44" s="9"/>
      <c r="AN44" s="9"/>
      <c r="AO44" s="236" t="s">
        <v>225</v>
      </c>
      <c r="AP44" s="236"/>
      <c r="AQ44" s="236"/>
      <c r="AR44" s="9"/>
      <c r="AS44" s="9"/>
      <c r="AT44" s="9"/>
      <c r="AU44" s="9"/>
      <c r="AV44" s="9"/>
      <c r="AW44" s="9"/>
      <c r="AX44" s="236" t="s">
        <v>225</v>
      </c>
      <c r="AY44" s="236"/>
      <c r="AZ44" s="236"/>
      <c r="BA44" s="9"/>
      <c r="BB44" s="9"/>
      <c r="BC44" s="9"/>
      <c r="BD44" s="9"/>
      <c r="BE44" s="9"/>
      <c r="BF44" s="9"/>
      <c r="BG44" s="9"/>
      <c r="BH44" s="236" t="s">
        <v>225</v>
      </c>
      <c r="BI44" s="236"/>
      <c r="BJ44" s="236"/>
    </row>
    <row r="45" spans="2:62" ht="12.75" customHeight="1">
      <c r="B45" s="7"/>
      <c r="C45" s="7"/>
      <c r="D45" s="7"/>
      <c r="E45" s="2"/>
      <c r="I45" s="9"/>
      <c r="J45" s="9"/>
      <c r="K45" s="9"/>
      <c r="L45" s="9"/>
      <c r="M45" s="9"/>
      <c r="N45" s="56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2:62" ht="12.75" customHeight="1">
      <c r="B46" s="7"/>
      <c r="C46" s="236" t="s">
        <v>319</v>
      </c>
      <c r="D46" s="244"/>
      <c r="E46" s="244"/>
      <c r="F46" s="244"/>
      <c r="G46" s="239">
        <v>13</v>
      </c>
      <c r="H46" s="239"/>
      <c r="I46" s="236" t="s">
        <v>320</v>
      </c>
      <c r="J46" s="236"/>
      <c r="K46" s="236"/>
      <c r="L46" s="236"/>
      <c r="M46" s="9"/>
      <c r="N46" s="245">
        <v>744702</v>
      </c>
      <c r="O46" s="234"/>
      <c r="P46" s="234"/>
      <c r="Q46" s="234"/>
      <c r="R46" s="234"/>
      <c r="S46" s="234"/>
      <c r="T46" s="234"/>
      <c r="U46" s="234">
        <v>1500</v>
      </c>
      <c r="V46" s="234"/>
      <c r="W46" s="234"/>
      <c r="X46" s="234"/>
      <c r="Y46" s="234"/>
      <c r="Z46" s="234"/>
      <c r="AA46" s="234"/>
      <c r="AB46" s="234">
        <v>224354</v>
      </c>
      <c r="AC46" s="234"/>
      <c r="AD46" s="234"/>
      <c r="AE46" s="234"/>
      <c r="AF46" s="234"/>
      <c r="AG46" s="234"/>
      <c r="AH46" s="234"/>
      <c r="AI46" s="234">
        <v>619266</v>
      </c>
      <c r="AJ46" s="234"/>
      <c r="AK46" s="234"/>
      <c r="AL46" s="234"/>
      <c r="AM46" s="234"/>
      <c r="AN46" s="234"/>
      <c r="AO46" s="234"/>
      <c r="AP46" s="234"/>
      <c r="AQ46" s="234"/>
      <c r="AR46" s="234">
        <v>1038739</v>
      </c>
      <c r="AS46" s="234"/>
      <c r="AT46" s="234"/>
      <c r="AU46" s="234"/>
      <c r="AV46" s="234"/>
      <c r="AW46" s="234"/>
      <c r="AX46" s="234"/>
      <c r="AY46" s="234"/>
      <c r="AZ46" s="234"/>
      <c r="BA46" s="234">
        <v>4251092</v>
      </c>
      <c r="BB46" s="234"/>
      <c r="BC46" s="234"/>
      <c r="BD46" s="234"/>
      <c r="BE46" s="234"/>
      <c r="BF46" s="234"/>
      <c r="BG46" s="234"/>
      <c r="BH46" s="234"/>
      <c r="BI46" s="234"/>
      <c r="BJ46" s="234"/>
    </row>
    <row r="47" spans="2:62" ht="12.75" customHeight="1">
      <c r="B47" s="7"/>
      <c r="C47" s="7"/>
      <c r="D47" s="7"/>
      <c r="E47" s="2"/>
      <c r="G47" s="2"/>
      <c r="H47" s="2"/>
      <c r="I47" s="9"/>
      <c r="J47" s="9"/>
      <c r="K47" s="9"/>
      <c r="L47" s="9"/>
      <c r="M47" s="9"/>
      <c r="N47" s="54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2:62" ht="12.75" customHeight="1">
      <c r="B48" s="7"/>
      <c r="C48" s="7"/>
      <c r="D48" s="7"/>
      <c r="E48" s="8"/>
      <c r="F48" s="9"/>
      <c r="G48" s="239">
        <v>14</v>
      </c>
      <c r="H48" s="239"/>
      <c r="I48" s="9"/>
      <c r="J48" s="9"/>
      <c r="K48" s="9"/>
      <c r="L48" s="9"/>
      <c r="M48" s="9"/>
      <c r="N48" s="245">
        <v>749709</v>
      </c>
      <c r="O48" s="234"/>
      <c r="P48" s="234"/>
      <c r="Q48" s="234"/>
      <c r="R48" s="234"/>
      <c r="S48" s="234"/>
      <c r="T48" s="234"/>
      <c r="U48" s="234">
        <v>3750</v>
      </c>
      <c r="V48" s="234"/>
      <c r="W48" s="234"/>
      <c r="X48" s="234"/>
      <c r="Y48" s="234"/>
      <c r="Z48" s="234"/>
      <c r="AA48" s="234"/>
      <c r="AB48" s="234">
        <v>224354</v>
      </c>
      <c r="AC48" s="234"/>
      <c r="AD48" s="234"/>
      <c r="AE48" s="234"/>
      <c r="AF48" s="234"/>
      <c r="AG48" s="234"/>
      <c r="AH48" s="234"/>
      <c r="AI48" s="234">
        <v>605994</v>
      </c>
      <c r="AJ48" s="234"/>
      <c r="AK48" s="234"/>
      <c r="AL48" s="234"/>
      <c r="AM48" s="234"/>
      <c r="AN48" s="234"/>
      <c r="AO48" s="234"/>
      <c r="AP48" s="234"/>
      <c r="AQ48" s="234"/>
      <c r="AR48" s="234">
        <v>992534</v>
      </c>
      <c r="AS48" s="234"/>
      <c r="AT48" s="234"/>
      <c r="AU48" s="234"/>
      <c r="AV48" s="234"/>
      <c r="AW48" s="234"/>
      <c r="AX48" s="234"/>
      <c r="AY48" s="234"/>
      <c r="AZ48" s="234"/>
      <c r="BA48" s="234">
        <v>4238669</v>
      </c>
      <c r="BB48" s="234"/>
      <c r="BC48" s="234"/>
      <c r="BD48" s="234"/>
      <c r="BE48" s="234"/>
      <c r="BF48" s="234"/>
      <c r="BG48" s="234"/>
      <c r="BH48" s="234"/>
      <c r="BI48" s="234"/>
      <c r="BJ48" s="234"/>
    </row>
    <row r="49" spans="2:62" ht="12.75" customHeight="1">
      <c r="B49" s="7"/>
      <c r="C49" s="7"/>
      <c r="D49" s="7"/>
      <c r="E49" s="8"/>
      <c r="F49" s="9"/>
      <c r="G49" s="2"/>
      <c r="H49" s="2"/>
      <c r="I49" s="9"/>
      <c r="J49" s="9"/>
      <c r="K49" s="9"/>
      <c r="L49" s="9"/>
      <c r="M49" s="9"/>
      <c r="N49" s="54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</row>
    <row r="50" spans="2:62" ht="12.75" customHeight="1">
      <c r="B50" s="7"/>
      <c r="C50" s="7"/>
      <c r="D50" s="7"/>
      <c r="E50" s="8"/>
      <c r="F50" s="9"/>
      <c r="G50" s="239">
        <v>15</v>
      </c>
      <c r="H50" s="239"/>
      <c r="I50" s="9"/>
      <c r="J50" s="9"/>
      <c r="K50" s="9"/>
      <c r="L50" s="9"/>
      <c r="M50" s="9"/>
      <c r="N50" s="245">
        <v>771517</v>
      </c>
      <c r="O50" s="234"/>
      <c r="P50" s="234"/>
      <c r="Q50" s="234"/>
      <c r="R50" s="234"/>
      <c r="S50" s="234"/>
      <c r="T50" s="234"/>
      <c r="U50" s="234">
        <v>3750</v>
      </c>
      <c r="V50" s="234"/>
      <c r="W50" s="234"/>
      <c r="X50" s="234"/>
      <c r="Y50" s="234"/>
      <c r="Z50" s="234"/>
      <c r="AA50" s="234"/>
      <c r="AB50" s="234">
        <v>224654</v>
      </c>
      <c r="AC50" s="234"/>
      <c r="AD50" s="234"/>
      <c r="AE50" s="234"/>
      <c r="AF50" s="234"/>
      <c r="AG50" s="234"/>
      <c r="AH50" s="234"/>
      <c r="AI50" s="234">
        <v>607246</v>
      </c>
      <c r="AJ50" s="234"/>
      <c r="AK50" s="234"/>
      <c r="AL50" s="234"/>
      <c r="AM50" s="234"/>
      <c r="AN50" s="234"/>
      <c r="AO50" s="234"/>
      <c r="AP50" s="234"/>
      <c r="AQ50" s="234"/>
      <c r="AR50" s="234">
        <v>1055768</v>
      </c>
      <c r="AS50" s="234"/>
      <c r="AT50" s="234"/>
      <c r="AU50" s="234"/>
      <c r="AV50" s="234"/>
      <c r="AW50" s="234"/>
      <c r="AX50" s="234"/>
      <c r="AY50" s="234"/>
      <c r="AZ50" s="234"/>
      <c r="BA50" s="234">
        <v>4013591</v>
      </c>
      <c r="BB50" s="234"/>
      <c r="BC50" s="234"/>
      <c r="BD50" s="234"/>
      <c r="BE50" s="234"/>
      <c r="BF50" s="234"/>
      <c r="BG50" s="234"/>
      <c r="BH50" s="234"/>
      <c r="BI50" s="234"/>
      <c r="BJ50" s="234"/>
    </row>
    <row r="51" spans="2:62" ht="12.75" customHeight="1">
      <c r="B51" s="7"/>
      <c r="C51" s="7"/>
      <c r="D51" s="7"/>
      <c r="E51" s="8"/>
      <c r="F51" s="9"/>
      <c r="I51" s="9"/>
      <c r="J51" s="9"/>
      <c r="K51" s="9"/>
      <c r="L51" s="9"/>
      <c r="M51" s="9"/>
      <c r="N51" s="54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</row>
    <row r="52" spans="2:62" ht="12.75" customHeight="1">
      <c r="B52" s="80"/>
      <c r="C52" s="80"/>
      <c r="D52" s="80"/>
      <c r="E52" s="124"/>
      <c r="F52" s="30"/>
      <c r="G52" s="239">
        <v>16</v>
      </c>
      <c r="H52" s="239"/>
      <c r="I52" s="30"/>
      <c r="J52" s="30"/>
      <c r="K52" s="30"/>
      <c r="L52" s="30"/>
      <c r="M52" s="30"/>
      <c r="N52" s="245">
        <v>773065</v>
      </c>
      <c r="O52" s="234"/>
      <c r="P52" s="234"/>
      <c r="Q52" s="234"/>
      <c r="R52" s="234"/>
      <c r="S52" s="234"/>
      <c r="T52" s="234"/>
      <c r="U52" s="199">
        <v>3750</v>
      </c>
      <c r="V52" s="199"/>
      <c r="W52" s="199"/>
      <c r="X52" s="199"/>
      <c r="Y52" s="199"/>
      <c r="Z52" s="199"/>
      <c r="AA52" s="199"/>
      <c r="AB52" s="199">
        <v>233404</v>
      </c>
      <c r="AC52" s="199"/>
      <c r="AD52" s="199"/>
      <c r="AE52" s="199"/>
      <c r="AF52" s="199"/>
      <c r="AG52" s="199"/>
      <c r="AH52" s="199"/>
      <c r="AI52" s="199">
        <v>592535</v>
      </c>
      <c r="AJ52" s="199"/>
      <c r="AK52" s="199"/>
      <c r="AL52" s="199"/>
      <c r="AM52" s="199"/>
      <c r="AN52" s="199"/>
      <c r="AO52" s="199"/>
      <c r="AP52" s="199"/>
      <c r="AQ52" s="199"/>
      <c r="AR52" s="199">
        <v>1123367</v>
      </c>
      <c r="AS52" s="199"/>
      <c r="AT52" s="199"/>
      <c r="AU52" s="199"/>
      <c r="AV52" s="199"/>
      <c r="AW52" s="199"/>
      <c r="AX52" s="199"/>
      <c r="AY52" s="199"/>
      <c r="AZ52" s="199"/>
      <c r="BA52" s="199">
        <v>4006400</v>
      </c>
      <c r="BB52" s="199"/>
      <c r="BC52" s="199"/>
      <c r="BD52" s="199"/>
      <c r="BE52" s="199"/>
      <c r="BF52" s="199"/>
      <c r="BG52" s="199"/>
      <c r="BH52" s="199"/>
      <c r="BI52" s="199"/>
      <c r="BJ52" s="199"/>
    </row>
    <row r="53" spans="2:62" ht="12.75" customHeight="1">
      <c r="B53" s="80"/>
      <c r="C53" s="80"/>
      <c r="D53" s="80"/>
      <c r="E53" s="124"/>
      <c r="F53" s="30"/>
      <c r="G53" s="166"/>
      <c r="H53" s="166"/>
      <c r="I53" s="30"/>
      <c r="J53" s="30"/>
      <c r="K53" s="30"/>
      <c r="L53" s="30"/>
      <c r="M53" s="30"/>
      <c r="N53" s="163"/>
      <c r="O53" s="164"/>
      <c r="P53" s="164"/>
      <c r="Q53" s="164"/>
      <c r="R53" s="164"/>
      <c r="S53" s="164"/>
      <c r="T53" s="164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</row>
    <row r="54" spans="2:62" s="29" customFormat="1" ht="12.75" customHeight="1">
      <c r="B54" s="80"/>
      <c r="C54" s="80"/>
      <c r="D54" s="80"/>
      <c r="E54" s="124"/>
      <c r="F54" s="30"/>
      <c r="G54" s="243">
        <v>17</v>
      </c>
      <c r="H54" s="243"/>
      <c r="I54" s="30"/>
      <c r="J54" s="30"/>
      <c r="K54" s="30"/>
      <c r="L54" s="30"/>
      <c r="M54" s="30"/>
      <c r="N54" s="197">
        <v>782375</v>
      </c>
      <c r="O54" s="198"/>
      <c r="P54" s="198"/>
      <c r="Q54" s="198"/>
      <c r="R54" s="198"/>
      <c r="S54" s="198"/>
      <c r="T54" s="198"/>
      <c r="U54" s="196">
        <v>3750</v>
      </c>
      <c r="V54" s="196"/>
      <c r="W54" s="196"/>
      <c r="X54" s="196"/>
      <c r="Y54" s="196"/>
      <c r="Z54" s="196"/>
      <c r="AA54" s="196"/>
      <c r="AB54" s="196">
        <v>47734</v>
      </c>
      <c r="AC54" s="196"/>
      <c r="AD54" s="196"/>
      <c r="AE54" s="196"/>
      <c r="AF54" s="196"/>
      <c r="AG54" s="196"/>
      <c r="AH54" s="196"/>
      <c r="AI54" s="196">
        <v>585870</v>
      </c>
      <c r="AJ54" s="196"/>
      <c r="AK54" s="196"/>
      <c r="AL54" s="196"/>
      <c r="AM54" s="196"/>
      <c r="AN54" s="196"/>
      <c r="AO54" s="196"/>
      <c r="AP54" s="196"/>
      <c r="AQ54" s="196"/>
      <c r="AR54" s="196">
        <v>777707</v>
      </c>
      <c r="AS54" s="196"/>
      <c r="AT54" s="196"/>
      <c r="AU54" s="196"/>
      <c r="AV54" s="196"/>
      <c r="AW54" s="196"/>
      <c r="AX54" s="196"/>
      <c r="AY54" s="196"/>
      <c r="AZ54" s="196"/>
      <c r="BA54" s="196">
        <v>4433447</v>
      </c>
      <c r="BB54" s="196"/>
      <c r="BC54" s="196"/>
      <c r="BD54" s="196"/>
      <c r="BE54" s="196"/>
      <c r="BF54" s="196"/>
      <c r="BG54" s="196"/>
      <c r="BH54" s="196"/>
      <c r="BI54" s="196"/>
      <c r="BJ54" s="196"/>
    </row>
    <row r="55" spans="2:62" ht="12.75" customHeight="1">
      <c r="B55" s="12"/>
      <c r="C55" s="10"/>
      <c r="D55" s="10"/>
      <c r="E55" s="10"/>
      <c r="F55" s="10"/>
      <c r="G55" s="10"/>
      <c r="H55" s="11"/>
      <c r="I55" s="12"/>
      <c r="J55" s="12"/>
      <c r="K55" s="12"/>
      <c r="L55" s="12"/>
      <c r="M55" s="12"/>
      <c r="N55" s="58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</row>
    <row r="56" spans="3:8" ht="12" customHeight="1">
      <c r="C56" s="240" t="s">
        <v>7</v>
      </c>
      <c r="D56" s="240"/>
      <c r="E56" s="2" t="s">
        <v>8</v>
      </c>
      <c r="F56" s="241" t="s">
        <v>322</v>
      </c>
      <c r="G56" s="241"/>
      <c r="H56" s="3" t="s">
        <v>9</v>
      </c>
    </row>
    <row r="57" spans="5:8" ht="12" customHeight="1">
      <c r="E57" s="2"/>
      <c r="F57" s="242" t="s">
        <v>10</v>
      </c>
      <c r="G57" s="242"/>
      <c r="H57" s="3" t="s">
        <v>11</v>
      </c>
    </row>
    <row r="58" spans="2:6" ht="12" customHeight="1">
      <c r="B58" s="238" t="s">
        <v>4</v>
      </c>
      <c r="C58" s="238"/>
      <c r="D58" s="238"/>
      <c r="E58" s="2" t="s">
        <v>323</v>
      </c>
      <c r="F58" s="3" t="s">
        <v>12</v>
      </c>
    </row>
  </sheetData>
  <mergeCells count="175">
    <mergeCell ref="I46:L46"/>
    <mergeCell ref="N46:T46"/>
    <mergeCell ref="U46:AA46"/>
    <mergeCell ref="AB46:AH46"/>
    <mergeCell ref="BE16:BJ16"/>
    <mergeCell ref="AG16:AL16"/>
    <mergeCell ref="AM16:AR16"/>
    <mergeCell ref="AS16:AX16"/>
    <mergeCell ref="AY16:BD16"/>
    <mergeCell ref="F16:G16"/>
    <mergeCell ref="L16:S16"/>
    <mergeCell ref="T16:Z16"/>
    <mergeCell ref="AA16:AF16"/>
    <mergeCell ref="C10:E10"/>
    <mergeCell ref="H10:J10"/>
    <mergeCell ref="AR54:AZ54"/>
    <mergeCell ref="AF29:AH29"/>
    <mergeCell ref="B27:M27"/>
    <mergeCell ref="AW28:BC28"/>
    <mergeCell ref="AM18:AR18"/>
    <mergeCell ref="AS18:AX18"/>
    <mergeCell ref="AY18:BD18"/>
    <mergeCell ref="BD39:BJ39"/>
    <mergeCell ref="AR52:AZ52"/>
    <mergeCell ref="BA52:BJ52"/>
    <mergeCell ref="N52:T52"/>
    <mergeCell ref="AT29:AV29"/>
    <mergeCell ref="U52:AA52"/>
    <mergeCell ref="AB52:AH52"/>
    <mergeCell ref="AI52:AQ52"/>
    <mergeCell ref="N50:T50"/>
    <mergeCell ref="U50:AA50"/>
    <mergeCell ref="AI37:AO37"/>
    <mergeCell ref="BA54:BJ54"/>
    <mergeCell ref="N54:T54"/>
    <mergeCell ref="U54:AA54"/>
    <mergeCell ref="AB54:AH54"/>
    <mergeCell ref="AI54:AQ54"/>
    <mergeCell ref="BE18:BJ18"/>
    <mergeCell ref="G39:H39"/>
    <mergeCell ref="N39:T39"/>
    <mergeCell ref="U39:AA39"/>
    <mergeCell ref="AB39:AH39"/>
    <mergeCell ref="AI39:AO39"/>
    <mergeCell ref="AP39:AV39"/>
    <mergeCell ref="AW39:BC39"/>
    <mergeCell ref="F18:G18"/>
    <mergeCell ref="AG18:AL18"/>
    <mergeCell ref="L18:S18"/>
    <mergeCell ref="T18:Z18"/>
    <mergeCell ref="AA18:AF18"/>
    <mergeCell ref="AR42:AZ42"/>
    <mergeCell ref="AB42:AH43"/>
    <mergeCell ref="U27:AA28"/>
    <mergeCell ref="AP27:BC27"/>
    <mergeCell ref="AB27:AO27"/>
    <mergeCell ref="AI33:AO33"/>
    <mergeCell ref="AW35:BC35"/>
    <mergeCell ref="R29:T29"/>
    <mergeCell ref="Y29:AA29"/>
    <mergeCell ref="AW33:BC33"/>
    <mergeCell ref="AN29:AO29"/>
    <mergeCell ref="B6:K7"/>
    <mergeCell ref="AA5:BJ5"/>
    <mergeCell ref="U26:BJ26"/>
    <mergeCell ref="BE12:BJ12"/>
    <mergeCell ref="BE14:BJ14"/>
    <mergeCell ref="B20:D20"/>
    <mergeCell ref="AG14:AL14"/>
    <mergeCell ref="AM14:AR14"/>
    <mergeCell ref="AS14:AX14"/>
    <mergeCell ref="AY14:BD14"/>
    <mergeCell ref="F14:G14"/>
    <mergeCell ref="L14:S14"/>
    <mergeCell ref="T14:Z14"/>
    <mergeCell ref="AA14:AF14"/>
    <mergeCell ref="AG12:AL12"/>
    <mergeCell ref="AM12:AR12"/>
    <mergeCell ref="AS12:AX12"/>
    <mergeCell ref="AY12:BD12"/>
    <mergeCell ref="F12:G12"/>
    <mergeCell ref="L12:S12"/>
    <mergeCell ref="T12:Z12"/>
    <mergeCell ref="AA12:AF12"/>
    <mergeCell ref="F10:G10"/>
    <mergeCell ref="L10:S10"/>
    <mergeCell ref="T10:Z10"/>
    <mergeCell ref="AA10:AF10"/>
    <mergeCell ref="AG10:AL10"/>
    <mergeCell ref="AM10:AR10"/>
    <mergeCell ref="AS10:AX10"/>
    <mergeCell ref="AY10:BD10"/>
    <mergeCell ref="BE10:BJ10"/>
    <mergeCell ref="B3:BJ3"/>
    <mergeCell ref="L5:S8"/>
    <mergeCell ref="T5:Z8"/>
    <mergeCell ref="AA6:AF8"/>
    <mergeCell ref="AG6:AL8"/>
    <mergeCell ref="AM6:AR8"/>
    <mergeCell ref="AS6:AX8"/>
    <mergeCell ref="AY6:BD8"/>
    <mergeCell ref="BE6:BJ8"/>
    <mergeCell ref="B24:BJ24"/>
    <mergeCell ref="N27:T27"/>
    <mergeCell ref="BD31:BJ31"/>
    <mergeCell ref="R44:T44"/>
    <mergeCell ref="Y44:AA44"/>
    <mergeCell ref="AF44:AH44"/>
    <mergeCell ref="AO44:AQ44"/>
    <mergeCell ref="U31:AA31"/>
    <mergeCell ref="AB31:AH31"/>
    <mergeCell ref="AP33:AV33"/>
    <mergeCell ref="BD33:BJ33"/>
    <mergeCell ref="BH29:BJ29"/>
    <mergeCell ref="AB28:AH28"/>
    <mergeCell ref="AI28:AO28"/>
    <mergeCell ref="AP28:AV28"/>
    <mergeCell ref="BD27:BJ28"/>
    <mergeCell ref="AI31:AO31"/>
    <mergeCell ref="AP31:AV31"/>
    <mergeCell ref="AW31:BC31"/>
    <mergeCell ref="BB29:BC29"/>
    <mergeCell ref="C31:F31"/>
    <mergeCell ref="I31:L31"/>
    <mergeCell ref="G31:H31"/>
    <mergeCell ref="N31:T31"/>
    <mergeCell ref="G33:H33"/>
    <mergeCell ref="N33:T33"/>
    <mergeCell ref="U33:AA33"/>
    <mergeCell ref="AB33:AH33"/>
    <mergeCell ref="BD35:BJ35"/>
    <mergeCell ref="G35:H35"/>
    <mergeCell ref="N35:T35"/>
    <mergeCell ref="U35:AA35"/>
    <mergeCell ref="AB35:AH35"/>
    <mergeCell ref="AI35:AO35"/>
    <mergeCell ref="AP35:AV35"/>
    <mergeCell ref="G37:H37"/>
    <mergeCell ref="N42:T43"/>
    <mergeCell ref="U42:AA43"/>
    <mergeCell ref="N37:T37"/>
    <mergeCell ref="U37:AA37"/>
    <mergeCell ref="B42:M42"/>
    <mergeCell ref="N41:AH41"/>
    <mergeCell ref="AB37:AH37"/>
    <mergeCell ref="AR46:AZ46"/>
    <mergeCell ref="BA46:BJ46"/>
    <mergeCell ref="G48:H48"/>
    <mergeCell ref="N48:T48"/>
    <mergeCell ref="U48:AA48"/>
    <mergeCell ref="AB48:AH48"/>
    <mergeCell ref="AI48:AQ48"/>
    <mergeCell ref="AR48:AZ48"/>
    <mergeCell ref="BA48:BJ48"/>
    <mergeCell ref="G46:H46"/>
    <mergeCell ref="AI42:AQ42"/>
    <mergeCell ref="AI46:AQ46"/>
    <mergeCell ref="B58:D58"/>
    <mergeCell ref="G50:H50"/>
    <mergeCell ref="C56:D56"/>
    <mergeCell ref="F56:G56"/>
    <mergeCell ref="F57:G57"/>
    <mergeCell ref="G54:H54"/>
    <mergeCell ref="G52:H52"/>
    <mergeCell ref="C46:F46"/>
    <mergeCell ref="AB50:AH50"/>
    <mergeCell ref="AI50:AQ50"/>
    <mergeCell ref="BD37:BJ37"/>
    <mergeCell ref="AR50:AZ50"/>
    <mergeCell ref="BA50:BJ50"/>
    <mergeCell ref="AX44:AZ44"/>
    <mergeCell ref="BH44:BJ44"/>
    <mergeCell ref="AP37:AV37"/>
    <mergeCell ref="AW37:BC37"/>
    <mergeCell ref="BA42:BJ4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03"/>
  <sheetViews>
    <sheetView view="pageBreakPreview" zoomScale="60" workbookViewId="0" topLeftCell="C1">
      <selection activeCell="AO54" sqref="AO54"/>
    </sheetView>
  </sheetViews>
  <sheetFormatPr defaultColWidth="9.00390625" defaultRowHeight="13.5"/>
  <cols>
    <col min="1" max="30" width="1.625" style="3" customWidth="1"/>
    <col min="31" max="33" width="17.375" style="3" customWidth="1"/>
    <col min="34" max="34" width="1.625" style="3" customWidth="1"/>
    <col min="35" max="35" width="11.125" style="3" bestFit="1" customWidth="1"/>
    <col min="36" max="16384" width="9.00390625" style="3" customWidth="1"/>
  </cols>
  <sheetData>
    <row r="1" spans="1:18" ht="10.5" customHeight="1">
      <c r="A1" s="139" t="s">
        <v>307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9" customHeight="1"/>
    <row r="3" spans="2:34" s="1" customFormat="1" ht="15" customHeight="1">
      <c r="B3" s="203" t="s">
        <v>355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3"/>
    </row>
    <row r="4" spans="2:33" ht="9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2:34" ht="18" customHeight="1">
      <c r="B5" s="200" t="s">
        <v>248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 t="s">
        <v>249</v>
      </c>
      <c r="AF5" s="219"/>
      <c r="AG5" s="202"/>
      <c r="AH5" s="9"/>
    </row>
    <row r="6" spans="2:34" ht="18" customHeight="1">
      <c r="B6" s="201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122" t="s">
        <v>13</v>
      </c>
      <c r="AF6" s="122" t="s">
        <v>14</v>
      </c>
      <c r="AG6" s="83" t="s">
        <v>15</v>
      </c>
      <c r="AH6" s="9"/>
    </row>
    <row r="7" spans="2:33" ht="12" customHeigh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76" t="s">
        <v>259</v>
      </c>
      <c r="AF7" s="16" t="s">
        <v>272</v>
      </c>
      <c r="AG7" s="16" t="s">
        <v>272</v>
      </c>
    </row>
    <row r="8" spans="2:33" ht="8.25" customHeight="1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/>
      <c r="AE8" s="56"/>
      <c r="AF8" s="7"/>
      <c r="AG8" s="7"/>
    </row>
    <row r="9" spans="2:36" s="29" customFormat="1" ht="10.5" customHeight="1">
      <c r="B9" s="30"/>
      <c r="C9" s="204" t="s">
        <v>17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141"/>
      <c r="AE9" s="145">
        <f>SUM(AE11,AE17,AE22,AE25,AE28,AE31,AE34,AE37,AE40,AE43,AE46,AE49,AE53,AE58,AE63,AE67,AE70,AE74,AE77,AE84)</f>
        <v>190462733</v>
      </c>
      <c r="AF9" s="130">
        <f>ROUND(AE9/AE$9*100,1)</f>
        <v>100</v>
      </c>
      <c r="AG9" s="130">
        <f>SUM(AE9/AI9-1)*100</f>
        <v>-0.7669832075980376</v>
      </c>
      <c r="AI9" s="221">
        <f>SUM(AI11,AI17,AI22,AI25,AI28,AI31,AI34,AI37,AI40,AI43,AI46,AI49,AI53,AI58,AI63,AI67,AI70,AI74,AI77,AI84)</f>
        <v>191934841</v>
      </c>
      <c r="AJ9" s="222"/>
    </row>
    <row r="10" spans="2:36" ht="7.5" customHeight="1">
      <c r="B10" s="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66"/>
      <c r="AE10" s="146"/>
      <c r="AF10" s="47"/>
      <c r="AG10" s="47"/>
      <c r="AI10" s="223"/>
      <c r="AJ10" s="224"/>
    </row>
    <row r="11" spans="2:36" ht="10.5" customHeight="1">
      <c r="B11" s="9"/>
      <c r="C11" s="238" t="s">
        <v>18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66"/>
      <c r="AE11" s="17">
        <v>57669277</v>
      </c>
      <c r="AF11" s="48">
        <f>ROUND(AE11/AE$9*100,1)</f>
        <v>30.3</v>
      </c>
      <c r="AG11" s="48">
        <f>SUM(AE11/AI11-1)*100</f>
        <v>8.917482819878963</v>
      </c>
      <c r="AI11" s="225">
        <v>52947677</v>
      </c>
      <c r="AJ11" s="224"/>
    </row>
    <row r="12" spans="2:36" ht="10.5" customHeight="1">
      <c r="B12" s="9"/>
      <c r="C12" s="7"/>
      <c r="D12" s="238" t="s">
        <v>19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66"/>
      <c r="AE12" s="17">
        <v>53979104</v>
      </c>
      <c r="AF12" s="48">
        <f>ROUND(AE12/AE$9*100,1)</f>
        <v>28.3</v>
      </c>
      <c r="AG12" s="48">
        <f>SUM(AE12/AI12-1)*100</f>
        <v>9.176373961864215</v>
      </c>
      <c r="AI12" s="225">
        <v>49442111</v>
      </c>
      <c r="AJ12" s="224"/>
    </row>
    <row r="13" spans="2:36" ht="10.5" customHeight="1">
      <c r="B13" s="9"/>
      <c r="C13" s="7"/>
      <c r="D13" s="238" t="s">
        <v>20</v>
      </c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66"/>
      <c r="AE13" s="17">
        <v>233165</v>
      </c>
      <c r="AF13" s="48">
        <f>ROUND(AE13/AE$9*100,1)</f>
        <v>0.1</v>
      </c>
      <c r="AG13" s="48">
        <f>SUM(AE13/AI13-1)*100</f>
        <v>3.632112999071091</v>
      </c>
      <c r="AI13" s="225">
        <v>224993</v>
      </c>
      <c r="AJ13" s="224"/>
    </row>
    <row r="14" spans="2:36" ht="10.5" customHeight="1">
      <c r="B14" s="9"/>
      <c r="C14" s="7"/>
      <c r="D14" s="238" t="s">
        <v>21</v>
      </c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66"/>
      <c r="AE14" s="17">
        <v>3241007</v>
      </c>
      <c r="AF14" s="48">
        <f>ROUND(AE14/AE$9*100,1)</f>
        <v>1.7</v>
      </c>
      <c r="AG14" s="48">
        <f>SUM(AE14/AI14-1)*100</f>
        <v>-0.1098758172110248</v>
      </c>
      <c r="AI14" s="225">
        <v>3244572</v>
      </c>
      <c r="AJ14" s="224"/>
    </row>
    <row r="15" spans="2:36" ht="9" customHeight="1">
      <c r="B15" s="9"/>
      <c r="C15" s="7"/>
      <c r="D15" s="238" t="s">
        <v>287</v>
      </c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66"/>
      <c r="AE15" s="17">
        <v>36001</v>
      </c>
      <c r="AF15" s="48">
        <f>ROUND(AE15/AE$9*100,1)</f>
        <v>0</v>
      </c>
      <c r="AG15" s="48" t="s">
        <v>373</v>
      </c>
      <c r="AI15" s="225">
        <v>36001</v>
      </c>
      <c r="AJ15" s="224"/>
    </row>
    <row r="16" spans="2:36" ht="7.5" customHeight="1"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66"/>
      <c r="AE16" s="17"/>
      <c r="AF16" s="46"/>
      <c r="AG16" s="46"/>
      <c r="AI16" s="225"/>
      <c r="AJ16" s="224"/>
    </row>
    <row r="17" spans="2:36" ht="10.5" customHeight="1">
      <c r="B17" s="9"/>
      <c r="C17" s="238" t="s">
        <v>22</v>
      </c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66"/>
      <c r="AE17" s="17">
        <v>4333543</v>
      </c>
      <c r="AF17" s="48">
        <f>ROUND(AE17/AE$9*100,1)</f>
        <v>2.3</v>
      </c>
      <c r="AG17" s="48">
        <f>SUM(AE17/AI17-1)*100</f>
        <v>20.71150417827299</v>
      </c>
      <c r="AI17" s="225">
        <v>3590000</v>
      </c>
      <c r="AJ17" s="224"/>
    </row>
    <row r="18" spans="2:36" ht="10.5" customHeight="1">
      <c r="B18" s="9"/>
      <c r="C18" s="7"/>
      <c r="D18" s="188" t="s">
        <v>292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49"/>
      <c r="AE18" s="17">
        <v>3057543</v>
      </c>
      <c r="AF18" s="48">
        <f>ROUND(AE18/AE$9*100,1)</f>
        <v>1.6</v>
      </c>
      <c r="AG18" s="48">
        <f>SUM(AE18/AI18-1)*100</f>
        <v>32.132368193604144</v>
      </c>
      <c r="AI18" s="225">
        <v>2314000</v>
      </c>
      <c r="AJ18" s="224"/>
    </row>
    <row r="19" spans="2:36" ht="9" customHeight="1">
      <c r="B19" s="9"/>
      <c r="C19" s="7"/>
      <c r="D19" s="238" t="s">
        <v>23</v>
      </c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66"/>
      <c r="AE19" s="17">
        <v>952000</v>
      </c>
      <c r="AF19" s="48">
        <f>ROUND(AE19/AE$9*100,1)</f>
        <v>0.5</v>
      </c>
      <c r="AG19" s="48" t="s">
        <v>373</v>
      </c>
      <c r="AI19" s="225">
        <v>952000</v>
      </c>
      <c r="AJ19" s="224"/>
    </row>
    <row r="20" spans="2:36" ht="9" customHeight="1">
      <c r="B20" s="9"/>
      <c r="C20" s="7"/>
      <c r="D20" s="238" t="s">
        <v>24</v>
      </c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66"/>
      <c r="AE20" s="17">
        <v>324000</v>
      </c>
      <c r="AF20" s="48">
        <f>ROUND(AE20/AE$9*100,1)</f>
        <v>0.2</v>
      </c>
      <c r="AG20" s="48" t="s">
        <v>373</v>
      </c>
      <c r="AI20" s="225">
        <v>324000</v>
      </c>
      <c r="AJ20" s="224"/>
    </row>
    <row r="21" spans="2:36" ht="9.75" customHeight="1">
      <c r="B21" s="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66"/>
      <c r="AE21" s="17"/>
      <c r="AF21" s="48"/>
      <c r="AG21" s="48"/>
      <c r="AI21" s="225"/>
      <c r="AJ21" s="224"/>
    </row>
    <row r="22" spans="2:36" ht="9.75" customHeight="1">
      <c r="B22" s="9"/>
      <c r="C22" s="238" t="s">
        <v>25</v>
      </c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66"/>
      <c r="AE22" s="17">
        <v>1022000</v>
      </c>
      <c r="AF22" s="48">
        <f aca="true" t="shared" si="0" ref="AF22:AF82">ROUND(AE22/AE$9*100,1)</f>
        <v>0.5</v>
      </c>
      <c r="AG22" s="48">
        <f>SUM(AE22/AI22-1)*100</f>
        <v>72.05387205387206</v>
      </c>
      <c r="AI22" s="225">
        <v>594000</v>
      </c>
      <c r="AJ22" s="224"/>
    </row>
    <row r="23" spans="2:36" ht="9" customHeight="1">
      <c r="B23" s="9"/>
      <c r="C23" s="7"/>
      <c r="D23" s="238" t="s">
        <v>25</v>
      </c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66"/>
      <c r="AE23" s="17">
        <v>1022000</v>
      </c>
      <c r="AF23" s="48">
        <f t="shared" si="0"/>
        <v>0.5</v>
      </c>
      <c r="AG23" s="48">
        <f>SUM(AE23/AI23-1)*100</f>
        <v>72.05387205387206</v>
      </c>
      <c r="AI23" s="225">
        <v>594000</v>
      </c>
      <c r="AJ23" s="224"/>
    </row>
    <row r="24" spans="2:36" ht="10.5" customHeight="1"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66"/>
      <c r="AE24" s="17"/>
      <c r="AF24" s="48"/>
      <c r="AG24" s="48"/>
      <c r="AI24" s="225"/>
      <c r="AJ24" s="224"/>
    </row>
    <row r="25" spans="2:36" ht="9.75" customHeight="1">
      <c r="B25" s="9"/>
      <c r="C25" s="238" t="s">
        <v>289</v>
      </c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66"/>
      <c r="AE25" s="17">
        <v>280000</v>
      </c>
      <c r="AF25" s="48">
        <f t="shared" si="0"/>
        <v>0.1</v>
      </c>
      <c r="AG25" s="48">
        <f>SUM(AE25/AI25-1)*100</f>
        <v>1.8181818181818077</v>
      </c>
      <c r="AI25" s="225">
        <v>275000</v>
      </c>
      <c r="AJ25" s="224"/>
    </row>
    <row r="26" spans="2:36" ht="9" customHeight="1">
      <c r="B26" s="9"/>
      <c r="C26" s="7"/>
      <c r="D26" s="238" t="s">
        <v>289</v>
      </c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66"/>
      <c r="AE26" s="17">
        <v>280000</v>
      </c>
      <c r="AF26" s="48">
        <f t="shared" si="0"/>
        <v>0.1</v>
      </c>
      <c r="AG26" s="48">
        <f>SUM(AE26/AI26-1)*100</f>
        <v>1.8181818181818077</v>
      </c>
      <c r="AI26" s="225">
        <v>275000</v>
      </c>
      <c r="AJ26" s="224"/>
    </row>
    <row r="27" spans="2:36" ht="10.5" customHeight="1"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66"/>
      <c r="AE27" s="17"/>
      <c r="AF27" s="48"/>
      <c r="AG27" s="48"/>
      <c r="AI27" s="225"/>
      <c r="AJ27" s="224"/>
    </row>
    <row r="28" spans="2:36" ht="9.75" customHeight="1">
      <c r="B28" s="9"/>
      <c r="C28" s="238" t="s">
        <v>290</v>
      </c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66"/>
      <c r="AE28" s="17">
        <v>207000</v>
      </c>
      <c r="AF28" s="48">
        <f t="shared" si="0"/>
        <v>0.1</v>
      </c>
      <c r="AG28" s="48" t="s">
        <v>373</v>
      </c>
      <c r="AI28" s="225">
        <v>207000</v>
      </c>
      <c r="AJ28" s="224"/>
    </row>
    <row r="29" spans="2:36" ht="10.5" customHeight="1">
      <c r="B29" s="9"/>
      <c r="C29" s="7"/>
      <c r="D29" s="238" t="s">
        <v>290</v>
      </c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66"/>
      <c r="AE29" s="17">
        <v>207000</v>
      </c>
      <c r="AF29" s="48">
        <f t="shared" si="0"/>
        <v>0.1</v>
      </c>
      <c r="AG29" s="48" t="s">
        <v>373</v>
      </c>
      <c r="AI29" s="225">
        <v>207000</v>
      </c>
      <c r="AJ29" s="224"/>
    </row>
    <row r="30" spans="2:36" ht="9.75" customHeight="1">
      <c r="B30" s="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66"/>
      <c r="AE30" s="17"/>
      <c r="AF30" s="48"/>
      <c r="AG30" s="48"/>
      <c r="AI30" s="225"/>
      <c r="AJ30" s="224"/>
    </row>
    <row r="31" spans="2:36" ht="9" customHeight="1">
      <c r="B31" s="9"/>
      <c r="C31" s="238" t="s">
        <v>26</v>
      </c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66"/>
      <c r="AE31" s="17">
        <v>6194000</v>
      </c>
      <c r="AF31" s="48">
        <f t="shared" si="0"/>
        <v>3.3</v>
      </c>
      <c r="AG31" s="48">
        <f>SUM(AE31/AI31-1)*100</f>
        <v>1.8917585129132997</v>
      </c>
      <c r="AI31" s="225">
        <v>6079000</v>
      </c>
      <c r="AJ31" s="224"/>
    </row>
    <row r="32" spans="2:36" ht="9" customHeight="1">
      <c r="B32" s="9"/>
      <c r="C32" s="7"/>
      <c r="D32" s="238" t="s">
        <v>26</v>
      </c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66"/>
      <c r="AE32" s="17">
        <v>6194000</v>
      </c>
      <c r="AF32" s="48">
        <f t="shared" si="0"/>
        <v>3.3</v>
      </c>
      <c r="AG32" s="48">
        <f>SUM(AE32/AI32-1)*100</f>
        <v>1.8917585129132997</v>
      </c>
      <c r="AI32" s="225">
        <v>6079000</v>
      </c>
      <c r="AJ32" s="224"/>
    </row>
    <row r="33" spans="2:36" ht="9.75" customHeight="1"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66"/>
      <c r="AE33" s="17"/>
      <c r="AF33" s="48"/>
      <c r="AG33" s="48"/>
      <c r="AI33" s="225"/>
      <c r="AJ33" s="224"/>
    </row>
    <row r="34" spans="2:36" ht="9" customHeight="1">
      <c r="B34" s="9"/>
      <c r="C34" s="238" t="s">
        <v>27</v>
      </c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66"/>
      <c r="AE34" s="17">
        <v>1348000</v>
      </c>
      <c r="AF34" s="48">
        <f t="shared" si="0"/>
        <v>0.7</v>
      </c>
      <c r="AG34" s="48" t="s">
        <v>373</v>
      </c>
      <c r="AI34" s="225">
        <v>1348000</v>
      </c>
      <c r="AJ34" s="224"/>
    </row>
    <row r="35" spans="2:36" ht="9" customHeight="1">
      <c r="B35" s="9"/>
      <c r="C35" s="7"/>
      <c r="D35" s="238" t="s">
        <v>27</v>
      </c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66"/>
      <c r="AE35" s="17">
        <v>1348000</v>
      </c>
      <c r="AF35" s="48">
        <f t="shared" si="0"/>
        <v>0.7</v>
      </c>
      <c r="AG35" s="48" t="s">
        <v>373</v>
      </c>
      <c r="AI35" s="225">
        <v>1348000</v>
      </c>
      <c r="AJ35" s="224"/>
    </row>
    <row r="36" spans="2:36" ht="10.5" customHeight="1"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66"/>
      <c r="AE36" s="17"/>
      <c r="AF36" s="48"/>
      <c r="AG36" s="48"/>
      <c r="AI36" s="225"/>
      <c r="AJ36" s="224"/>
    </row>
    <row r="37" spans="2:36" ht="9" customHeight="1">
      <c r="B37" s="9"/>
      <c r="C37" s="238" t="s">
        <v>28</v>
      </c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66"/>
      <c r="AE37" s="17">
        <v>3790000</v>
      </c>
      <c r="AF37" s="48">
        <f t="shared" si="0"/>
        <v>2</v>
      </c>
      <c r="AG37" s="48">
        <f>SUM(AE37/AI37-1)*100</f>
        <v>-19.211280407413888</v>
      </c>
      <c r="AI37" s="225">
        <v>4691249</v>
      </c>
      <c r="AJ37" s="224"/>
    </row>
    <row r="38" spans="2:36" ht="9" customHeight="1">
      <c r="B38" s="9"/>
      <c r="C38" s="7"/>
      <c r="D38" s="238" t="s">
        <v>28</v>
      </c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66"/>
      <c r="AE38" s="17">
        <v>3790000</v>
      </c>
      <c r="AF38" s="48">
        <f t="shared" si="0"/>
        <v>2</v>
      </c>
      <c r="AG38" s="48">
        <f>SUM(AE38/AI38-1)*100</f>
        <v>-19.211280407413888</v>
      </c>
      <c r="AI38" s="225">
        <v>4691249</v>
      </c>
      <c r="AJ38" s="224"/>
    </row>
    <row r="39" spans="2:36" ht="9.75" customHeight="1">
      <c r="B39" s="9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66"/>
      <c r="AE39" s="17"/>
      <c r="AF39" s="48"/>
      <c r="AG39" s="48"/>
      <c r="AI39" s="225"/>
      <c r="AJ39" s="224"/>
    </row>
    <row r="40" spans="2:36" ht="9" customHeight="1">
      <c r="B40" s="9"/>
      <c r="C40" s="238" t="s">
        <v>29</v>
      </c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66"/>
      <c r="AE40" s="17">
        <v>64379233</v>
      </c>
      <c r="AF40" s="48">
        <f t="shared" si="0"/>
        <v>33.8</v>
      </c>
      <c r="AG40" s="48">
        <f>SUM(AE40/AI40-1)*100</f>
        <v>4.8464334850731206</v>
      </c>
      <c r="AI40" s="225">
        <v>61403360</v>
      </c>
      <c r="AJ40" s="224"/>
    </row>
    <row r="41" spans="2:36" ht="10.5" customHeight="1">
      <c r="B41" s="9"/>
      <c r="C41" s="7"/>
      <c r="D41" s="238" t="s">
        <v>30</v>
      </c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66"/>
      <c r="AE41" s="17">
        <v>64379233</v>
      </c>
      <c r="AF41" s="48">
        <f t="shared" si="0"/>
        <v>33.8</v>
      </c>
      <c r="AG41" s="48">
        <f>SUM(AE41/AI41-1)*100</f>
        <v>4.8464334850731206</v>
      </c>
      <c r="AI41" s="225">
        <v>61403360</v>
      </c>
      <c r="AJ41" s="224"/>
    </row>
    <row r="42" spans="2:36" ht="10.5" customHeight="1">
      <c r="B42" s="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66"/>
      <c r="AE42" s="17"/>
      <c r="AF42" s="48"/>
      <c r="AG42" s="48"/>
      <c r="AI42" s="225"/>
      <c r="AJ42" s="224"/>
    </row>
    <row r="43" spans="2:36" ht="10.5" customHeight="1">
      <c r="B43" s="9"/>
      <c r="C43" s="238" t="s">
        <v>31</v>
      </c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66"/>
      <c r="AE43" s="17">
        <v>116000</v>
      </c>
      <c r="AF43" s="48">
        <f t="shared" si="0"/>
        <v>0.1</v>
      </c>
      <c r="AG43" s="160">
        <v>0</v>
      </c>
      <c r="AI43" s="225">
        <v>116000</v>
      </c>
      <c r="AJ43" s="224"/>
    </row>
    <row r="44" spans="2:36" ht="9" customHeight="1">
      <c r="B44" s="9"/>
      <c r="C44" s="7"/>
      <c r="D44" s="238" t="s">
        <v>31</v>
      </c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66"/>
      <c r="AE44" s="17">
        <v>116000</v>
      </c>
      <c r="AF44" s="48">
        <f t="shared" si="0"/>
        <v>0.1</v>
      </c>
      <c r="AG44" s="160">
        <v>0</v>
      </c>
      <c r="AI44" s="225">
        <v>116000</v>
      </c>
      <c r="AJ44" s="224"/>
    </row>
    <row r="45" spans="2:36" ht="9" customHeight="1">
      <c r="B45" s="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66"/>
      <c r="AE45" s="17"/>
      <c r="AF45" s="48"/>
      <c r="AG45" s="48"/>
      <c r="AI45" s="225"/>
      <c r="AJ45" s="224"/>
    </row>
    <row r="46" spans="2:36" ht="10.5" customHeight="1">
      <c r="B46" s="9"/>
      <c r="C46" s="238" t="s">
        <v>32</v>
      </c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66"/>
      <c r="AE46" s="17">
        <v>1541969</v>
      </c>
      <c r="AF46" s="48">
        <f t="shared" si="0"/>
        <v>0.8</v>
      </c>
      <c r="AG46" s="48">
        <f>SUM(AE46/AI46-1)*100</f>
        <v>2.524602742422033</v>
      </c>
      <c r="AI46" s="225">
        <v>1503999</v>
      </c>
      <c r="AJ46" s="224"/>
    </row>
    <row r="47" spans="2:36" ht="9" customHeight="1">
      <c r="B47" s="9"/>
      <c r="C47" s="7"/>
      <c r="D47" s="238" t="s">
        <v>33</v>
      </c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66"/>
      <c r="AE47" s="17">
        <v>1541969</v>
      </c>
      <c r="AF47" s="48">
        <f t="shared" si="0"/>
        <v>0.8</v>
      </c>
      <c r="AG47" s="48">
        <f>SUM(AE47/AI47-1)*100</f>
        <v>2.524602742422033</v>
      </c>
      <c r="AI47" s="225">
        <v>1503999</v>
      </c>
      <c r="AJ47" s="224"/>
    </row>
    <row r="48" spans="2:36" ht="9" customHeight="1">
      <c r="B48" s="9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66"/>
      <c r="AE48" s="17"/>
      <c r="AF48" s="48"/>
      <c r="AG48" s="48"/>
      <c r="AI48" s="225"/>
      <c r="AJ48" s="224"/>
    </row>
    <row r="49" spans="2:36" ht="9" customHeight="1">
      <c r="B49" s="9"/>
      <c r="C49" s="238" t="s">
        <v>34</v>
      </c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66"/>
      <c r="AE49" s="17">
        <v>3337072</v>
      </c>
      <c r="AF49" s="48">
        <f t="shared" si="0"/>
        <v>1.8</v>
      </c>
      <c r="AG49" s="48">
        <f>SUM(AE49/AI49-1)*100</f>
        <v>0.21962550442840012</v>
      </c>
      <c r="AI49" s="225">
        <v>3329759</v>
      </c>
      <c r="AJ49" s="224"/>
    </row>
    <row r="50" spans="2:36" ht="10.5" customHeight="1">
      <c r="B50" s="9"/>
      <c r="C50" s="7"/>
      <c r="D50" s="238" t="s">
        <v>35</v>
      </c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66"/>
      <c r="AE50" s="17">
        <v>2334916</v>
      </c>
      <c r="AF50" s="48">
        <f t="shared" si="0"/>
        <v>1.2</v>
      </c>
      <c r="AG50" s="48">
        <f>SUM(AE50/AI50-1)*100</f>
        <v>0.42861118363355377</v>
      </c>
      <c r="AI50" s="225">
        <v>2324951</v>
      </c>
      <c r="AJ50" s="224"/>
    </row>
    <row r="51" spans="2:36" ht="9" customHeight="1">
      <c r="B51" s="9"/>
      <c r="C51" s="7"/>
      <c r="D51" s="238" t="s">
        <v>36</v>
      </c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66"/>
      <c r="AE51" s="17">
        <v>1002156</v>
      </c>
      <c r="AF51" s="48">
        <f t="shared" si="0"/>
        <v>0.5</v>
      </c>
      <c r="AG51" s="48">
        <f>SUM(AE51/AI51-1)*100</f>
        <v>-0.2639310196574818</v>
      </c>
      <c r="AI51" s="225">
        <v>1004808</v>
      </c>
      <c r="AJ51" s="224"/>
    </row>
    <row r="52" spans="2:36" ht="9" customHeight="1">
      <c r="B52" s="9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66"/>
      <c r="AE52" s="17"/>
      <c r="AF52" s="48"/>
      <c r="AG52" s="48"/>
      <c r="AI52" s="225"/>
      <c r="AJ52" s="224"/>
    </row>
    <row r="53" spans="2:36" ht="10.5" customHeight="1">
      <c r="B53" s="9"/>
      <c r="C53" s="238" t="s">
        <v>37</v>
      </c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66"/>
      <c r="AE53" s="17">
        <v>25545935</v>
      </c>
      <c r="AF53" s="48">
        <f t="shared" si="0"/>
        <v>13.4</v>
      </c>
      <c r="AG53" s="48">
        <f>SUM(AE53/AI53-1)*100</f>
        <v>2.490605070830476</v>
      </c>
      <c r="AI53" s="225">
        <v>24925148</v>
      </c>
      <c r="AJ53" s="224"/>
    </row>
    <row r="54" spans="2:36" ht="9" customHeight="1">
      <c r="B54" s="9"/>
      <c r="C54" s="7"/>
      <c r="D54" s="238" t="s">
        <v>38</v>
      </c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66"/>
      <c r="AE54" s="17">
        <v>23100156</v>
      </c>
      <c r="AF54" s="48">
        <f t="shared" si="0"/>
        <v>12.1</v>
      </c>
      <c r="AG54" s="48">
        <f>SUM(AE54/AI54-1)*100</f>
        <v>4.0392071130990415</v>
      </c>
      <c r="AI54" s="225">
        <v>22203318</v>
      </c>
      <c r="AJ54" s="224"/>
    </row>
    <row r="55" spans="2:36" ht="10.5" customHeight="1">
      <c r="B55" s="9"/>
      <c r="C55" s="7"/>
      <c r="D55" s="238" t="s">
        <v>39</v>
      </c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66"/>
      <c r="AE55" s="17">
        <v>2418943</v>
      </c>
      <c r="AF55" s="48">
        <f t="shared" si="0"/>
        <v>1.3</v>
      </c>
      <c r="AG55" s="48">
        <f>SUM(AE55/AI55-1)*100</f>
        <v>-10.227079995531662</v>
      </c>
      <c r="AI55" s="225">
        <v>2694513</v>
      </c>
      <c r="AJ55" s="224"/>
    </row>
    <row r="56" spans="2:36" ht="9.75" customHeight="1">
      <c r="B56" s="9"/>
      <c r="C56" s="7"/>
      <c r="D56" s="238" t="s">
        <v>40</v>
      </c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66"/>
      <c r="AE56" s="17">
        <v>26836</v>
      </c>
      <c r="AF56" s="48">
        <f t="shared" si="0"/>
        <v>0</v>
      </c>
      <c r="AG56" s="48">
        <f>SUM(AE56/AI56-1)*100</f>
        <v>-1.7608082878793452</v>
      </c>
      <c r="AI56" s="225">
        <v>27317</v>
      </c>
      <c r="AJ56" s="224"/>
    </row>
    <row r="57" spans="2:36" ht="8.25" customHeight="1">
      <c r="B57" s="9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66"/>
      <c r="AE57" s="17"/>
      <c r="AF57" s="48"/>
      <c r="AG57" s="48"/>
      <c r="AI57" s="225"/>
      <c r="AJ57" s="224"/>
    </row>
    <row r="58" spans="2:36" ht="9" customHeight="1">
      <c r="B58" s="9"/>
      <c r="C58" s="238" t="s">
        <v>41</v>
      </c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66"/>
      <c r="AE58" s="17">
        <v>9205874</v>
      </c>
      <c r="AF58" s="48">
        <f t="shared" si="0"/>
        <v>4.8</v>
      </c>
      <c r="AG58" s="48">
        <f>SUM(AE58/AI58-1)*100</f>
        <v>0.6525888875877905</v>
      </c>
      <c r="AI58" s="225">
        <v>9146187</v>
      </c>
      <c r="AJ58" s="224"/>
    </row>
    <row r="59" spans="2:36" ht="10.5" customHeight="1">
      <c r="B59" s="9"/>
      <c r="C59" s="7"/>
      <c r="D59" s="238" t="s">
        <v>42</v>
      </c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66"/>
      <c r="AE59" s="17">
        <v>3887240</v>
      </c>
      <c r="AF59" s="48">
        <f t="shared" si="0"/>
        <v>2</v>
      </c>
      <c r="AG59" s="48">
        <f>SUM(AE59/AI59-1)*100</f>
        <v>54.80252447536853</v>
      </c>
      <c r="AI59" s="225">
        <v>2511096</v>
      </c>
      <c r="AJ59" s="224"/>
    </row>
    <row r="60" spans="2:36" ht="10.5" customHeight="1">
      <c r="B60" s="9"/>
      <c r="C60" s="7"/>
      <c r="D60" s="238" t="s">
        <v>43</v>
      </c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66"/>
      <c r="AE60" s="17">
        <v>3340844</v>
      </c>
      <c r="AF60" s="48">
        <f t="shared" si="0"/>
        <v>1.8</v>
      </c>
      <c r="AG60" s="48">
        <f>SUM(AE60/AI60-1)*100</f>
        <v>-22.048605115866238</v>
      </c>
      <c r="AI60" s="225">
        <v>4285804</v>
      </c>
      <c r="AJ60" s="224"/>
    </row>
    <row r="61" spans="2:36" ht="11.25" customHeight="1">
      <c r="B61" s="9"/>
      <c r="C61" s="7"/>
      <c r="D61" s="238" t="s">
        <v>44</v>
      </c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66"/>
      <c r="AE61" s="17">
        <v>1977790</v>
      </c>
      <c r="AF61" s="48">
        <f t="shared" si="0"/>
        <v>1</v>
      </c>
      <c r="AG61" s="48">
        <f>SUM(AE61/AI61-1)*100</f>
        <v>-15.813180765057655</v>
      </c>
      <c r="AI61" s="225">
        <v>2349287</v>
      </c>
      <c r="AJ61" s="224"/>
    </row>
    <row r="62" spans="2:36" ht="9" customHeight="1">
      <c r="B62" s="9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66"/>
      <c r="AE62" s="17"/>
      <c r="AF62" s="48"/>
      <c r="AG62" s="48"/>
      <c r="AI62" s="225"/>
      <c r="AJ62" s="224"/>
    </row>
    <row r="63" spans="2:36" ht="10.5" customHeight="1">
      <c r="B63" s="9"/>
      <c r="C63" s="238" t="s">
        <v>45</v>
      </c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66"/>
      <c r="AE63" s="17">
        <v>348690</v>
      </c>
      <c r="AF63" s="48">
        <f t="shared" si="0"/>
        <v>0.2</v>
      </c>
      <c r="AG63" s="48">
        <f>SUM(AE63/AI63-1)*100</f>
        <v>-45.4000535523866</v>
      </c>
      <c r="AI63" s="225">
        <v>638627</v>
      </c>
      <c r="AJ63" s="224"/>
    </row>
    <row r="64" spans="2:36" ht="9" customHeight="1">
      <c r="B64" s="9"/>
      <c r="C64" s="7"/>
      <c r="D64" s="238" t="s">
        <v>46</v>
      </c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66"/>
      <c r="AE64" s="17">
        <v>108944</v>
      </c>
      <c r="AF64" s="48">
        <f t="shared" si="0"/>
        <v>0.1</v>
      </c>
      <c r="AG64" s="48">
        <f>SUM(AE64/AI64-1)*100</f>
        <v>0.9245363422451858</v>
      </c>
      <c r="AI64" s="225">
        <v>107946</v>
      </c>
      <c r="AJ64" s="224"/>
    </row>
    <row r="65" spans="2:36" ht="9" customHeight="1">
      <c r="B65" s="9"/>
      <c r="C65" s="7"/>
      <c r="D65" s="238" t="s">
        <v>47</v>
      </c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66"/>
      <c r="AE65" s="17">
        <v>239746</v>
      </c>
      <c r="AF65" s="48">
        <f t="shared" si="0"/>
        <v>0.1</v>
      </c>
      <c r="AG65" s="48">
        <f>SUM(AE65/AI65-1)*100</f>
        <v>-54.822953902627006</v>
      </c>
      <c r="AI65" s="225">
        <v>530681</v>
      </c>
      <c r="AJ65" s="224"/>
    </row>
    <row r="66" spans="2:36" ht="9" customHeight="1">
      <c r="B66" s="9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66"/>
      <c r="AE66" s="17"/>
      <c r="AF66" s="48"/>
      <c r="AG66" s="48"/>
      <c r="AI66" s="225"/>
      <c r="AJ66" s="224"/>
    </row>
    <row r="67" spans="2:36" ht="10.5" customHeight="1">
      <c r="B67" s="9"/>
      <c r="C67" s="238" t="s">
        <v>48</v>
      </c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66"/>
      <c r="AE67" s="17">
        <v>50002</v>
      </c>
      <c r="AF67" s="48">
        <f t="shared" si="0"/>
        <v>0</v>
      </c>
      <c r="AG67" s="48">
        <f>SUM(AE67/AI67-1)*100</f>
        <v>149.98500149985</v>
      </c>
      <c r="AI67" s="225">
        <v>20002</v>
      </c>
      <c r="AJ67" s="224"/>
    </row>
    <row r="68" spans="2:36" ht="9.75" customHeight="1">
      <c r="B68" s="9"/>
      <c r="C68" s="7"/>
      <c r="D68" s="238" t="s">
        <v>48</v>
      </c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66"/>
      <c r="AE68" s="17">
        <v>50002</v>
      </c>
      <c r="AF68" s="48">
        <f t="shared" si="0"/>
        <v>0</v>
      </c>
      <c r="AG68" s="48">
        <f>SUM(AE68/AI68-1)*100</f>
        <v>149.98500149985</v>
      </c>
      <c r="AI68" s="225">
        <v>20002</v>
      </c>
      <c r="AJ68" s="224"/>
    </row>
    <row r="69" spans="2:36" ht="9" customHeight="1">
      <c r="B69" s="9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66"/>
      <c r="AE69" s="17"/>
      <c r="AF69" s="48"/>
      <c r="AG69" s="48"/>
      <c r="AI69" s="225"/>
      <c r="AJ69" s="224"/>
    </row>
    <row r="70" spans="2:36" ht="10.5" customHeight="1">
      <c r="B70" s="9"/>
      <c r="C70" s="238" t="s">
        <v>49</v>
      </c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66"/>
      <c r="AE70" s="17">
        <v>2079034</v>
      </c>
      <c r="AF70" s="48">
        <f t="shared" si="0"/>
        <v>1.1</v>
      </c>
      <c r="AG70" s="48">
        <f>SUM(AE70/AI70-1)*100</f>
        <v>-66.57533312786906</v>
      </c>
      <c r="AI70" s="225">
        <v>6220059</v>
      </c>
      <c r="AJ70" s="224"/>
    </row>
    <row r="71" spans="2:36" ht="9.75" customHeight="1">
      <c r="B71" s="9"/>
      <c r="C71" s="7"/>
      <c r="D71" s="238" t="s">
        <v>50</v>
      </c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66"/>
      <c r="AE71" s="17">
        <v>79034</v>
      </c>
      <c r="AF71" s="48">
        <f t="shared" si="0"/>
        <v>0</v>
      </c>
      <c r="AG71" s="48">
        <f>SUM(AE71/AI71-1)*100</f>
        <v>232352.94117647057</v>
      </c>
      <c r="AI71" s="225">
        <v>34</v>
      </c>
      <c r="AJ71" s="224"/>
    </row>
    <row r="72" spans="2:36" ht="9.75" customHeight="1">
      <c r="B72" s="9"/>
      <c r="C72" s="7"/>
      <c r="D72" s="238" t="s">
        <v>51</v>
      </c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66"/>
      <c r="AE72" s="17">
        <v>2000000</v>
      </c>
      <c r="AF72" s="48">
        <f t="shared" si="0"/>
        <v>1.1</v>
      </c>
      <c r="AG72" s="48">
        <f>SUM(AE72/AI72-1)*100</f>
        <v>-67.84578840117202</v>
      </c>
      <c r="AI72" s="225">
        <v>6220025</v>
      </c>
      <c r="AJ72" s="224"/>
    </row>
    <row r="73" spans="2:36" ht="9" customHeight="1">
      <c r="B73" s="9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66"/>
      <c r="AE73" s="17"/>
      <c r="AF73" s="48"/>
      <c r="AG73" s="48"/>
      <c r="AI73" s="225"/>
      <c r="AJ73" s="224"/>
    </row>
    <row r="74" spans="2:36" ht="10.5" customHeight="1">
      <c r="B74" s="9"/>
      <c r="C74" s="238" t="s">
        <v>52</v>
      </c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66"/>
      <c r="AE74" s="17">
        <v>2000000</v>
      </c>
      <c r="AF74" s="48">
        <f t="shared" si="0"/>
        <v>1.1</v>
      </c>
      <c r="AG74" s="160">
        <v>0</v>
      </c>
      <c r="AI74" s="225">
        <v>2000000</v>
      </c>
      <c r="AJ74" s="224"/>
    </row>
    <row r="75" spans="2:36" ht="11.25" customHeight="1">
      <c r="B75" s="9"/>
      <c r="C75" s="7"/>
      <c r="D75" s="238" t="s">
        <v>52</v>
      </c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66"/>
      <c r="AE75" s="17">
        <v>2000000</v>
      </c>
      <c r="AF75" s="48">
        <f t="shared" si="0"/>
        <v>1.1</v>
      </c>
      <c r="AG75" s="160">
        <v>0</v>
      </c>
      <c r="AI75" s="225">
        <v>2000000</v>
      </c>
      <c r="AJ75" s="224"/>
    </row>
    <row r="76" spans="2:36" ht="8.25" customHeight="1">
      <c r="B76" s="9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66"/>
      <c r="AE76" s="17"/>
      <c r="AF76" s="48"/>
      <c r="AG76" s="48"/>
      <c r="AI76" s="225"/>
      <c r="AJ76" s="224"/>
    </row>
    <row r="77" spans="2:36" ht="10.5" customHeight="1">
      <c r="B77" s="9"/>
      <c r="C77" s="238" t="s">
        <v>53</v>
      </c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66"/>
      <c r="AE77" s="17">
        <v>3788104</v>
      </c>
      <c r="AF77" s="48">
        <f t="shared" si="0"/>
        <v>2</v>
      </c>
      <c r="AG77" s="48">
        <f aca="true" t="shared" si="1" ref="AG77:AG82">SUM(AE77/AI77-1)*100</f>
        <v>-33.537067858053945</v>
      </c>
      <c r="AI77" s="225">
        <v>5699574</v>
      </c>
      <c r="AJ77" s="224"/>
    </row>
    <row r="78" spans="2:36" ht="10.5" customHeight="1">
      <c r="B78" s="9"/>
      <c r="C78" s="7"/>
      <c r="D78" s="238" t="s">
        <v>54</v>
      </c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66"/>
      <c r="AE78" s="17">
        <v>136694</v>
      </c>
      <c r="AF78" s="48">
        <f t="shared" si="0"/>
        <v>0.1</v>
      </c>
      <c r="AG78" s="48">
        <f t="shared" si="1"/>
        <v>2.5884648579683978</v>
      </c>
      <c r="AI78" s="225">
        <v>133245</v>
      </c>
      <c r="AJ78" s="224"/>
    </row>
    <row r="79" spans="2:36" ht="9.75" customHeight="1">
      <c r="B79" s="9"/>
      <c r="C79" s="7"/>
      <c r="D79" s="238" t="s">
        <v>55</v>
      </c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66"/>
      <c r="AE79" s="17">
        <v>57</v>
      </c>
      <c r="AF79" s="48">
        <f t="shared" si="0"/>
        <v>0</v>
      </c>
      <c r="AG79" s="48">
        <f t="shared" si="1"/>
        <v>1.7857142857142794</v>
      </c>
      <c r="AI79" s="225">
        <v>56</v>
      </c>
      <c r="AJ79" s="224"/>
    </row>
    <row r="80" spans="2:36" ht="9.75" customHeight="1">
      <c r="B80" s="9"/>
      <c r="C80" s="7"/>
      <c r="D80" s="238" t="s">
        <v>56</v>
      </c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66"/>
      <c r="AE80" s="17">
        <v>1386306</v>
      </c>
      <c r="AF80" s="48">
        <f t="shared" si="0"/>
        <v>0.7</v>
      </c>
      <c r="AG80" s="48">
        <f t="shared" si="1"/>
        <v>-58.54067888559453</v>
      </c>
      <c r="AI80" s="225">
        <v>3343774</v>
      </c>
      <c r="AJ80" s="224"/>
    </row>
    <row r="81" spans="2:36" ht="9.75" customHeight="1">
      <c r="B81" s="9"/>
      <c r="C81" s="7"/>
      <c r="D81" s="238" t="s">
        <v>57</v>
      </c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66"/>
      <c r="AE81" s="17">
        <v>553247</v>
      </c>
      <c r="AF81" s="48">
        <f t="shared" si="0"/>
        <v>0.3</v>
      </c>
      <c r="AG81" s="48">
        <f t="shared" si="1"/>
        <v>-6.5238511199458005</v>
      </c>
      <c r="AI81" s="225">
        <v>591859</v>
      </c>
      <c r="AJ81" s="224"/>
    </row>
    <row r="82" spans="3:36" ht="9.75" customHeight="1">
      <c r="C82" s="7"/>
      <c r="D82" s="238" t="s">
        <v>58</v>
      </c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66"/>
      <c r="AE82" s="17">
        <v>1711800</v>
      </c>
      <c r="AF82" s="48">
        <f t="shared" si="0"/>
        <v>0.9</v>
      </c>
      <c r="AG82" s="48">
        <f t="shared" si="1"/>
        <v>4.977186871412442</v>
      </c>
      <c r="AI82" s="225">
        <v>1630640</v>
      </c>
      <c r="AJ82" s="224"/>
    </row>
    <row r="83" spans="3:36" ht="7.5" customHeight="1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66"/>
      <c r="AE83" s="17"/>
      <c r="AF83" s="48"/>
      <c r="AG83" s="48"/>
      <c r="AI83" s="225"/>
      <c r="AJ83" s="224"/>
    </row>
    <row r="84" spans="3:36" ht="11.25" customHeight="1">
      <c r="C84" s="238" t="s">
        <v>59</v>
      </c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66"/>
      <c r="AE84" s="17">
        <v>3227000</v>
      </c>
      <c r="AF84" s="48">
        <f>ROUND(AE84/AE$9*100,1)</f>
        <v>1.7</v>
      </c>
      <c r="AG84" s="48">
        <f>SUM(AE84/AI84-1)*100</f>
        <v>-55.18180050554151</v>
      </c>
      <c r="AI84" s="225">
        <v>7200200</v>
      </c>
      <c r="AJ84" s="224"/>
    </row>
    <row r="85" spans="3:36" ht="9.75" customHeight="1">
      <c r="C85" s="7"/>
      <c r="D85" s="238" t="s">
        <v>59</v>
      </c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66"/>
      <c r="AE85" s="17">
        <v>3227000</v>
      </c>
      <c r="AF85" s="48">
        <f>ROUND(AE85/AE$9*100,1)</f>
        <v>1.7</v>
      </c>
      <c r="AG85" s="48">
        <f>SUM(AE85/AI85-1)*100</f>
        <v>-55.18180050554151</v>
      </c>
      <c r="AI85" s="225">
        <v>7200200</v>
      </c>
      <c r="AJ85" s="224"/>
    </row>
    <row r="86" spans="3:36" ht="7.5" customHeight="1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58"/>
      <c r="AF86" s="12"/>
      <c r="AG86" s="147"/>
      <c r="AI86" s="224"/>
      <c r="AJ86" s="224"/>
    </row>
    <row r="87" spans="2:36" ht="10.5" customHeight="1">
      <c r="B87" s="9"/>
      <c r="C87" s="236" t="s">
        <v>7</v>
      </c>
      <c r="D87" s="236"/>
      <c r="E87" s="2" t="s">
        <v>8</v>
      </c>
      <c r="F87" s="22" t="s">
        <v>116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19"/>
      <c r="AI87" s="224"/>
      <c r="AJ87" s="224"/>
    </row>
    <row r="88" spans="2:36" ht="11.25" customHeight="1">
      <c r="B88" s="238" t="s">
        <v>4</v>
      </c>
      <c r="C88" s="238"/>
      <c r="D88" s="238"/>
      <c r="E88" s="2" t="s">
        <v>356</v>
      </c>
      <c r="F88" s="22" t="s">
        <v>5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I88" s="224"/>
      <c r="AJ88" s="224"/>
    </row>
    <row r="89" spans="35:36" ht="11.25">
      <c r="AI89" s="224"/>
      <c r="AJ89" s="224"/>
    </row>
    <row r="90" spans="35:36" ht="11.25">
      <c r="AI90" s="224"/>
      <c r="AJ90" s="224"/>
    </row>
    <row r="91" spans="35:36" ht="11.25">
      <c r="AI91" s="224"/>
      <c r="AJ91" s="224"/>
    </row>
    <row r="92" spans="35:36" ht="11.25">
      <c r="AI92" s="224"/>
      <c r="AJ92" s="224"/>
    </row>
    <row r="93" spans="35:36" ht="11.25">
      <c r="AI93" s="224"/>
      <c r="AJ93" s="224"/>
    </row>
    <row r="94" spans="35:36" ht="11.25">
      <c r="AI94" s="224"/>
      <c r="AJ94" s="224"/>
    </row>
    <row r="95" spans="35:36" ht="11.25">
      <c r="AI95" s="224"/>
      <c r="AJ95" s="224"/>
    </row>
    <row r="96" spans="35:36" ht="11.25">
      <c r="AI96" s="224"/>
      <c r="AJ96" s="224"/>
    </row>
    <row r="97" spans="35:36" ht="11.25">
      <c r="AI97" s="224"/>
      <c r="AJ97" s="224"/>
    </row>
    <row r="98" spans="35:36" ht="11.25">
      <c r="AI98" s="224"/>
      <c r="AJ98" s="224"/>
    </row>
    <row r="99" spans="35:36" ht="11.25">
      <c r="AI99" s="224"/>
      <c r="AJ99" s="224"/>
    </row>
    <row r="100" spans="35:36" ht="11.25">
      <c r="AI100" s="224"/>
      <c r="AJ100" s="224"/>
    </row>
    <row r="101" spans="35:36" ht="11.25">
      <c r="AI101" s="224"/>
      <c r="AJ101" s="224"/>
    </row>
    <row r="102" spans="35:36" ht="11.25">
      <c r="AI102" s="224"/>
      <c r="AJ102" s="224"/>
    </row>
    <row r="103" spans="35:36" ht="11.25">
      <c r="AI103" s="224"/>
      <c r="AJ103" s="224"/>
    </row>
  </sheetData>
  <mergeCells count="62">
    <mergeCell ref="C87:D87"/>
    <mergeCell ref="B88:D88"/>
    <mergeCell ref="C77:AC77"/>
    <mergeCell ref="D82:AC82"/>
    <mergeCell ref="C84:AC84"/>
    <mergeCell ref="D85:AC85"/>
    <mergeCell ref="D79:AC79"/>
    <mergeCell ref="D80:AC80"/>
    <mergeCell ref="D81:AC81"/>
    <mergeCell ref="D78:AC78"/>
    <mergeCell ref="D54:AC54"/>
    <mergeCell ref="D55:AC55"/>
    <mergeCell ref="D65:AC65"/>
    <mergeCell ref="C67:AC67"/>
    <mergeCell ref="D56:AC56"/>
    <mergeCell ref="C58:AC58"/>
    <mergeCell ref="D61:AC61"/>
    <mergeCell ref="D59:AC59"/>
    <mergeCell ref="C49:AC49"/>
    <mergeCell ref="D51:AC51"/>
    <mergeCell ref="D50:AC50"/>
    <mergeCell ref="C53:AC53"/>
    <mergeCell ref="C43:AC43"/>
    <mergeCell ref="D44:AC44"/>
    <mergeCell ref="C46:AC46"/>
    <mergeCell ref="D47:AC47"/>
    <mergeCell ref="C37:AC37"/>
    <mergeCell ref="D38:AC38"/>
    <mergeCell ref="C40:AC40"/>
    <mergeCell ref="D41:AC41"/>
    <mergeCell ref="C31:AC31"/>
    <mergeCell ref="D32:AC32"/>
    <mergeCell ref="C34:AC34"/>
    <mergeCell ref="D35:AC35"/>
    <mergeCell ref="D19:AC19"/>
    <mergeCell ref="D20:AC20"/>
    <mergeCell ref="D71:AC71"/>
    <mergeCell ref="D72:AC72"/>
    <mergeCell ref="C22:AC22"/>
    <mergeCell ref="D23:AC23"/>
    <mergeCell ref="C25:AC25"/>
    <mergeCell ref="D26:AC26"/>
    <mergeCell ref="C28:AC28"/>
    <mergeCell ref="D29:AC29"/>
    <mergeCell ref="C74:AC74"/>
    <mergeCell ref="D75:AC75"/>
    <mergeCell ref="D60:AC60"/>
    <mergeCell ref="D64:AC64"/>
    <mergeCell ref="C63:AC63"/>
    <mergeCell ref="D68:AC68"/>
    <mergeCell ref="C70:AC70"/>
    <mergeCell ref="D18:AC18"/>
    <mergeCell ref="C11:AC11"/>
    <mergeCell ref="D12:AC12"/>
    <mergeCell ref="D13:AC13"/>
    <mergeCell ref="D14:AC14"/>
    <mergeCell ref="D15:AC15"/>
    <mergeCell ref="C17:AC17"/>
    <mergeCell ref="B5:AD6"/>
    <mergeCell ref="AE5:AG5"/>
    <mergeCell ref="B3:AG3"/>
    <mergeCell ref="C9:AC9"/>
  </mergeCells>
  <printOptions horizontalCentered="1"/>
  <pageMargins left="0.4724409448818898" right="0.4724409448818898" top="0.7086614173228347" bottom="0.4" header="0" footer="0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77"/>
  <sheetViews>
    <sheetView view="pageBreakPreview" zoomScale="60" workbookViewId="0" topLeftCell="A1">
      <selection activeCell="AL37" sqref="AL37"/>
    </sheetView>
  </sheetViews>
  <sheetFormatPr defaultColWidth="9.00390625" defaultRowHeight="13.5"/>
  <cols>
    <col min="1" max="1" width="1.00390625" style="3" customWidth="1"/>
    <col min="2" max="30" width="1.625" style="3" customWidth="1"/>
    <col min="31" max="33" width="17.375" style="3" customWidth="1"/>
    <col min="34" max="34" width="1.625" style="3" customWidth="1"/>
    <col min="35" max="35" width="10.375" style="3" bestFit="1" customWidth="1"/>
    <col min="36" max="16384" width="9.00390625" style="3" customWidth="1"/>
  </cols>
  <sheetData>
    <row r="1" spans="33:34" ht="10.5" customHeight="1">
      <c r="AG1" s="6"/>
      <c r="AH1" s="138" t="s">
        <v>308</v>
      </c>
    </row>
    <row r="2" ht="9" customHeight="1"/>
    <row r="3" spans="2:34" s="1" customFormat="1" ht="15" customHeight="1">
      <c r="B3" s="189" t="s">
        <v>273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45"/>
    </row>
    <row r="4" spans="2:34" ht="9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9"/>
    </row>
    <row r="5" spans="2:34" ht="18" customHeight="1">
      <c r="B5" s="200" t="s">
        <v>248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 t="s">
        <v>250</v>
      </c>
      <c r="AF5" s="219"/>
      <c r="AG5" s="202"/>
      <c r="AH5" s="8"/>
    </row>
    <row r="6" spans="2:34" ht="18" customHeight="1">
      <c r="B6" s="201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122" t="s">
        <v>13</v>
      </c>
      <c r="AF6" s="122" t="s">
        <v>14</v>
      </c>
      <c r="AG6" s="83" t="s">
        <v>357</v>
      </c>
      <c r="AH6" s="8"/>
    </row>
    <row r="7" spans="2:34" ht="12.75" customHeigh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76" t="s">
        <v>259</v>
      </c>
      <c r="AF7" s="16" t="s">
        <v>272</v>
      </c>
      <c r="AG7" s="16" t="s">
        <v>272</v>
      </c>
      <c r="AH7" s="7"/>
    </row>
    <row r="8" spans="2:34" ht="12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66"/>
      <c r="AE8" s="9"/>
      <c r="AF8" s="9"/>
      <c r="AG8" s="9"/>
      <c r="AH8" s="9"/>
    </row>
    <row r="9" spans="3:36" s="30" customFormat="1" ht="11.25" customHeight="1">
      <c r="C9" s="204" t="s">
        <v>17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141"/>
      <c r="AE9" s="145">
        <f>SUM(AE11,AE14,AE20,AE25,AE30,AE35,AE38,AE42,AE45,AE52,AE60,AE63,AE68)</f>
        <v>190462733</v>
      </c>
      <c r="AF9" s="130">
        <f>ROUND(AE9/AE$9*100,1)</f>
        <v>100</v>
      </c>
      <c r="AG9" s="130">
        <f>SUM(AE9/AI9-1)*100</f>
        <v>-0.7669832075980376</v>
      </c>
      <c r="AH9" s="131"/>
      <c r="AI9" s="221">
        <v>191934841</v>
      </c>
      <c r="AJ9" s="226"/>
    </row>
    <row r="10" spans="3:36" s="9" customFormat="1" ht="12" customHeight="1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66"/>
      <c r="AE10" s="146"/>
      <c r="AF10" s="47"/>
      <c r="AG10" s="47"/>
      <c r="AH10" s="20"/>
      <c r="AI10" s="223"/>
      <c r="AJ10" s="227"/>
    </row>
    <row r="11" spans="3:36" s="9" customFormat="1" ht="11.25" customHeight="1">
      <c r="C11" s="238" t="s">
        <v>60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66"/>
      <c r="AE11" s="17">
        <v>959273</v>
      </c>
      <c r="AF11" s="48">
        <f>ROUND(AE11/AE$9*100,1)</f>
        <v>0.5</v>
      </c>
      <c r="AG11" s="48">
        <f>SUM(AE11/AI11-1)*100</f>
        <v>-3.172885626123567</v>
      </c>
      <c r="AH11" s="25"/>
      <c r="AI11" s="225">
        <v>990707</v>
      </c>
      <c r="AJ11" s="227"/>
    </row>
    <row r="12" spans="3:36" s="9" customFormat="1" ht="11.25" customHeight="1">
      <c r="C12" s="7"/>
      <c r="D12" s="238" t="s">
        <v>60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66"/>
      <c r="AE12" s="17">
        <v>959273</v>
      </c>
      <c r="AF12" s="48">
        <f>ROUND(AE12/AE$9*100,1)</f>
        <v>0.5</v>
      </c>
      <c r="AG12" s="48">
        <f>SUM(AE12/AI12-1)*100</f>
        <v>-3.172885626123567</v>
      </c>
      <c r="AH12" s="25"/>
      <c r="AI12" s="225">
        <v>990707</v>
      </c>
      <c r="AJ12" s="227"/>
    </row>
    <row r="13" spans="3:36" s="9" customFormat="1" ht="12" customHeight="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66"/>
      <c r="AE13" s="17"/>
      <c r="AF13" s="48"/>
      <c r="AG13" s="48"/>
      <c r="AH13" s="25"/>
      <c r="AI13" s="225"/>
      <c r="AJ13" s="227"/>
    </row>
    <row r="14" spans="3:36" s="9" customFormat="1" ht="11.25" customHeight="1">
      <c r="C14" s="238" t="s">
        <v>61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66"/>
      <c r="AE14" s="17">
        <v>16142904</v>
      </c>
      <c r="AF14" s="48">
        <f>ROUND(AE14/AE$9*100,1)</f>
        <v>8.5</v>
      </c>
      <c r="AG14" s="48">
        <f>SUM(AE14/AI14-1)*100</f>
        <v>24.36333229767227</v>
      </c>
      <c r="AH14" s="25"/>
      <c r="AI14" s="225">
        <v>12980437</v>
      </c>
      <c r="AJ14" s="227"/>
    </row>
    <row r="15" spans="3:36" s="9" customFormat="1" ht="11.25" customHeight="1">
      <c r="C15" s="7"/>
      <c r="D15" s="238" t="s">
        <v>62</v>
      </c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66"/>
      <c r="AE15" s="17">
        <v>15742399</v>
      </c>
      <c r="AF15" s="48">
        <f aca="true" t="shared" si="0" ref="AF15:AF69">ROUND(AE15/AE$9*100,1)</f>
        <v>8.3</v>
      </c>
      <c r="AG15" s="48">
        <f>SUM(AE15/AI15-1)*100</f>
        <v>29.877032453502395</v>
      </c>
      <c r="AH15" s="25"/>
      <c r="AI15" s="225">
        <v>12121003</v>
      </c>
      <c r="AJ15" s="227"/>
    </row>
    <row r="16" spans="3:36" s="9" customFormat="1" ht="11.25" customHeight="1">
      <c r="C16" s="7"/>
      <c r="D16" s="238" t="s">
        <v>63</v>
      </c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66"/>
      <c r="AE16" s="17">
        <v>214853</v>
      </c>
      <c r="AF16" s="48">
        <f t="shared" si="0"/>
        <v>0.1</v>
      </c>
      <c r="AG16" s="48">
        <f>SUM(AE16/AI16-1)*100</f>
        <v>-32.900584320473705</v>
      </c>
      <c r="AH16" s="25"/>
      <c r="AI16" s="225">
        <v>320201</v>
      </c>
      <c r="AJ16" s="227"/>
    </row>
    <row r="17" spans="3:36" s="9" customFormat="1" ht="11.25" customHeight="1">
      <c r="C17" s="7"/>
      <c r="D17" s="238" t="s">
        <v>64</v>
      </c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66"/>
      <c r="AE17" s="17">
        <v>79748</v>
      </c>
      <c r="AF17" s="48">
        <f t="shared" si="0"/>
        <v>0</v>
      </c>
      <c r="AG17" s="48">
        <f>SUM(AE17/AI17-1)*100</f>
        <v>-81.54703368358211</v>
      </c>
      <c r="AH17" s="25"/>
      <c r="AI17" s="225">
        <v>432169</v>
      </c>
      <c r="AJ17" s="227"/>
    </row>
    <row r="18" spans="3:36" s="9" customFormat="1" ht="11.25" customHeight="1">
      <c r="C18" s="7"/>
      <c r="D18" s="238" t="s">
        <v>65</v>
      </c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66"/>
      <c r="AE18" s="17">
        <v>105904</v>
      </c>
      <c r="AF18" s="48">
        <f t="shared" si="0"/>
        <v>0.1</v>
      </c>
      <c r="AG18" s="48">
        <f>SUM(AE18/AI18-1)*100</f>
        <v>-1.0834640962415043</v>
      </c>
      <c r="AH18" s="25"/>
      <c r="AI18" s="225">
        <v>107064</v>
      </c>
      <c r="AJ18" s="227"/>
    </row>
    <row r="19" spans="3:36" s="9" customFormat="1" ht="12" customHeight="1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66"/>
      <c r="AE19" s="17"/>
      <c r="AF19" s="48"/>
      <c r="AG19" s="48"/>
      <c r="AH19" s="25"/>
      <c r="AI19" s="225"/>
      <c r="AJ19" s="227"/>
    </row>
    <row r="20" spans="3:36" s="9" customFormat="1" ht="11.25" customHeight="1">
      <c r="C20" s="238" t="s">
        <v>66</v>
      </c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66"/>
      <c r="AE20" s="17">
        <v>14065601</v>
      </c>
      <c r="AF20" s="48">
        <f t="shared" si="0"/>
        <v>7.4</v>
      </c>
      <c r="AG20" s="48">
        <f>SUM(AE20/AI20-1)*100</f>
        <v>-17.690338007608442</v>
      </c>
      <c r="AH20" s="25"/>
      <c r="AI20" s="225">
        <v>17088639</v>
      </c>
      <c r="AJ20" s="227"/>
    </row>
    <row r="21" spans="3:36" s="9" customFormat="1" ht="11.25" customHeight="1">
      <c r="C21" s="7"/>
      <c r="D21" s="238" t="s">
        <v>66</v>
      </c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66"/>
      <c r="AE21" s="17">
        <v>12581835</v>
      </c>
      <c r="AF21" s="48">
        <f t="shared" si="0"/>
        <v>6.6</v>
      </c>
      <c r="AG21" s="48">
        <f>SUM(AE21/AI21-1)*100</f>
        <v>15.373357648069241</v>
      </c>
      <c r="AH21" s="25"/>
      <c r="AI21" s="225">
        <v>10905321</v>
      </c>
      <c r="AJ21" s="227"/>
    </row>
    <row r="22" spans="3:36" s="9" customFormat="1" ht="11.25" customHeight="1">
      <c r="C22" s="7"/>
      <c r="D22" s="238" t="s">
        <v>68</v>
      </c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66"/>
      <c r="AE22" s="17">
        <v>1337232</v>
      </c>
      <c r="AF22" s="48">
        <f t="shared" si="0"/>
        <v>0.7</v>
      </c>
      <c r="AG22" s="48">
        <f>SUM(AE22/AI22-1)*100</f>
        <v>5.395020890129976</v>
      </c>
      <c r="AH22" s="25"/>
      <c r="AI22" s="225">
        <v>1268781</v>
      </c>
      <c r="AJ22" s="227"/>
    </row>
    <row r="23" spans="3:36" s="9" customFormat="1" ht="11.25" customHeight="1">
      <c r="C23" s="7"/>
      <c r="D23" s="238" t="s">
        <v>69</v>
      </c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66"/>
      <c r="AE23" s="17">
        <v>146534</v>
      </c>
      <c r="AF23" s="48">
        <f t="shared" si="0"/>
        <v>0.1</v>
      </c>
      <c r="AG23" s="48">
        <f>SUM(AE23/AI23-1)*100</f>
        <v>-4.957905797195449</v>
      </c>
      <c r="AH23" s="25"/>
      <c r="AI23" s="225">
        <v>154178</v>
      </c>
      <c r="AJ23" s="227"/>
    </row>
    <row r="24" spans="3:36" s="9" customFormat="1" ht="11.25" customHeight="1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66"/>
      <c r="AE24" s="17"/>
      <c r="AF24" s="48"/>
      <c r="AG24" s="48"/>
      <c r="AH24" s="25"/>
      <c r="AI24" s="225"/>
      <c r="AJ24" s="227"/>
    </row>
    <row r="25" spans="3:36" s="9" customFormat="1" ht="11.25" customHeight="1">
      <c r="C25" s="238" t="s">
        <v>374</v>
      </c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66"/>
      <c r="AE25" s="17">
        <v>4237795</v>
      </c>
      <c r="AF25" s="48">
        <f t="shared" si="0"/>
        <v>2.2</v>
      </c>
      <c r="AG25" s="48">
        <f>SUM(AE25/AI25-1)*100</f>
        <v>95.14404887770627</v>
      </c>
      <c r="AH25" s="25"/>
      <c r="AI25" s="225">
        <v>2171624</v>
      </c>
      <c r="AJ25" s="227"/>
    </row>
    <row r="26" spans="3:36" s="9" customFormat="1" ht="12" customHeight="1">
      <c r="C26" s="7"/>
      <c r="D26" s="238" t="s">
        <v>72</v>
      </c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66"/>
      <c r="AE26" s="17">
        <v>1983693</v>
      </c>
      <c r="AF26" s="48">
        <f t="shared" si="0"/>
        <v>1</v>
      </c>
      <c r="AG26" s="48">
        <f>SUM(AE26/AI26-1)*100</f>
        <v>1.748143604031771</v>
      </c>
      <c r="AH26" s="25"/>
      <c r="AI26" s="225">
        <v>1949611</v>
      </c>
      <c r="AJ26" s="227"/>
    </row>
    <row r="27" spans="3:36" s="9" customFormat="1" ht="11.25" customHeight="1">
      <c r="C27" s="7"/>
      <c r="D27" s="238" t="s">
        <v>70</v>
      </c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66"/>
      <c r="AE27" s="17">
        <v>2064873</v>
      </c>
      <c r="AF27" s="48">
        <f t="shared" si="0"/>
        <v>1.1</v>
      </c>
      <c r="AG27" s="48">
        <f>SUM(AE27/AI27-1)*100</f>
        <v>-52.74004441564677</v>
      </c>
      <c r="AH27" s="25"/>
      <c r="AI27" s="225">
        <v>4369181</v>
      </c>
      <c r="AJ27" s="227"/>
    </row>
    <row r="28" spans="3:36" s="9" customFormat="1" ht="11.25" customHeight="1">
      <c r="C28" s="7"/>
      <c r="D28" s="238" t="s">
        <v>73</v>
      </c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66"/>
      <c r="AE28" s="17">
        <v>189229</v>
      </c>
      <c r="AF28" s="48">
        <f t="shared" si="0"/>
        <v>0.1</v>
      </c>
      <c r="AG28" s="48">
        <f>SUM(AE28/AI28-1)*100</f>
        <v>-14.76670285073397</v>
      </c>
      <c r="AH28" s="25"/>
      <c r="AI28" s="225">
        <v>222013</v>
      </c>
      <c r="AJ28" s="227"/>
    </row>
    <row r="29" spans="3:36" s="9" customFormat="1" ht="11.25" customHeight="1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66"/>
      <c r="AE29" s="17"/>
      <c r="AF29" s="48"/>
      <c r="AG29" s="48"/>
      <c r="AH29" s="25"/>
      <c r="AI29" s="225"/>
      <c r="AJ29" s="227"/>
    </row>
    <row r="30" spans="3:36" s="9" customFormat="1" ht="12" customHeight="1">
      <c r="C30" s="238" t="s">
        <v>74</v>
      </c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66"/>
      <c r="AE30" s="17">
        <v>55190857</v>
      </c>
      <c r="AF30" s="48">
        <f t="shared" si="0"/>
        <v>29</v>
      </c>
      <c r="AG30" s="48">
        <f>SUM(AE30/AI30-1)*100</f>
        <v>-0.3801451958046709</v>
      </c>
      <c r="AH30" s="25"/>
      <c r="AI30" s="225">
        <v>55401463</v>
      </c>
      <c r="AJ30" s="227"/>
    </row>
    <row r="31" spans="3:36" s="9" customFormat="1" ht="11.25" customHeight="1">
      <c r="C31" s="7"/>
      <c r="D31" s="238" t="s">
        <v>74</v>
      </c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66"/>
      <c r="AE31" s="17">
        <v>24482182</v>
      </c>
      <c r="AF31" s="48">
        <f t="shared" si="0"/>
        <v>12.9</v>
      </c>
      <c r="AG31" s="48">
        <f>SUM(AE31/AI31-1)*100</f>
        <v>-5.63249770288804</v>
      </c>
      <c r="AH31" s="25"/>
      <c r="AI31" s="225">
        <v>25943446</v>
      </c>
      <c r="AJ31" s="227"/>
    </row>
    <row r="32" spans="3:36" s="9" customFormat="1" ht="11.25" customHeight="1">
      <c r="C32" s="7"/>
      <c r="D32" s="238" t="s">
        <v>75</v>
      </c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66"/>
      <c r="AE32" s="17">
        <v>24557662</v>
      </c>
      <c r="AF32" s="48">
        <f t="shared" si="0"/>
        <v>12.9</v>
      </c>
      <c r="AG32" s="48">
        <f>SUM(AE32/AI32-1)*100</f>
        <v>5.763432739465646</v>
      </c>
      <c r="AH32" s="25"/>
      <c r="AI32" s="225">
        <v>23219426</v>
      </c>
      <c r="AJ32" s="227"/>
    </row>
    <row r="33" spans="3:36" s="9" customFormat="1" ht="11.25" customHeight="1">
      <c r="C33" s="7"/>
      <c r="D33" s="238" t="s">
        <v>76</v>
      </c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66"/>
      <c r="AE33" s="17">
        <v>6151013</v>
      </c>
      <c r="AF33" s="48">
        <f t="shared" si="0"/>
        <v>3.2</v>
      </c>
      <c r="AG33" s="48">
        <f>SUM(AE33/AI33-1)*100</f>
        <v>-1.4038105719704985</v>
      </c>
      <c r="AH33" s="25"/>
      <c r="AI33" s="225">
        <v>6238591</v>
      </c>
      <c r="AJ33" s="227"/>
    </row>
    <row r="34" spans="3:36" s="9" customFormat="1" ht="11.25" customHeight="1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66"/>
      <c r="AE34" s="17"/>
      <c r="AF34" s="48"/>
      <c r="AG34" s="48"/>
      <c r="AH34" s="25"/>
      <c r="AI34" s="225"/>
      <c r="AJ34" s="227"/>
    </row>
    <row r="35" spans="3:36" s="9" customFormat="1" ht="12" customHeight="1">
      <c r="C35" s="238" t="s">
        <v>77</v>
      </c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66"/>
      <c r="AE35" s="17">
        <v>30308753</v>
      </c>
      <c r="AF35" s="48">
        <f t="shared" si="0"/>
        <v>15.9</v>
      </c>
      <c r="AG35" s="48">
        <f>SUM(AE35/AI35-1)*100</f>
        <v>4.390955148686948</v>
      </c>
      <c r="AH35" s="25"/>
      <c r="AI35" s="225">
        <v>29033888</v>
      </c>
      <c r="AJ35" s="227"/>
    </row>
    <row r="36" spans="3:36" s="9" customFormat="1" ht="11.25" customHeight="1">
      <c r="C36" s="7"/>
      <c r="D36" s="238" t="s">
        <v>77</v>
      </c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66"/>
      <c r="AE36" s="17">
        <v>30308753</v>
      </c>
      <c r="AF36" s="48">
        <f t="shared" si="0"/>
        <v>15.9</v>
      </c>
      <c r="AG36" s="48">
        <f>SUM(AE36/AI36-1)*100</f>
        <v>4.390955148686948</v>
      </c>
      <c r="AH36" s="25"/>
      <c r="AI36" s="225">
        <v>29033888</v>
      </c>
      <c r="AJ36" s="227"/>
    </row>
    <row r="37" spans="3:36" s="9" customFormat="1" ht="11.25" customHeight="1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66"/>
      <c r="AE37" s="17"/>
      <c r="AF37" s="48"/>
      <c r="AG37" s="48"/>
      <c r="AH37" s="25"/>
      <c r="AI37" s="225"/>
      <c r="AJ37" s="227"/>
    </row>
    <row r="38" spans="3:36" s="9" customFormat="1" ht="12" customHeight="1">
      <c r="C38" s="238" t="s">
        <v>78</v>
      </c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66"/>
      <c r="AE38" s="17">
        <v>9911591</v>
      </c>
      <c r="AF38" s="48">
        <f t="shared" si="0"/>
        <v>5.2</v>
      </c>
      <c r="AG38" s="48">
        <f>SUM(AE38/AI38-1)*100</f>
        <v>-2.104088429177897</v>
      </c>
      <c r="AH38" s="25"/>
      <c r="AI38" s="225">
        <v>10124622</v>
      </c>
      <c r="AJ38" s="227"/>
    </row>
    <row r="39" spans="3:36" s="9" customFormat="1" ht="11.25" customHeight="1">
      <c r="C39" s="7"/>
      <c r="D39" s="238" t="s">
        <v>358</v>
      </c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66"/>
      <c r="AE39" s="17">
        <v>457760</v>
      </c>
      <c r="AF39" s="48">
        <f t="shared" si="0"/>
        <v>0.2</v>
      </c>
      <c r="AG39" s="48">
        <f>SUM(AE39/AI39-1)*100</f>
        <v>43.36719992984479</v>
      </c>
      <c r="AH39" s="25"/>
      <c r="AI39" s="225">
        <v>319292</v>
      </c>
      <c r="AJ39" s="227"/>
    </row>
    <row r="40" spans="3:36" s="9" customFormat="1" ht="11.25" customHeight="1">
      <c r="C40" s="7"/>
      <c r="D40" s="238" t="s">
        <v>79</v>
      </c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66"/>
      <c r="AE40" s="17">
        <v>9453831</v>
      </c>
      <c r="AF40" s="48">
        <f t="shared" si="0"/>
        <v>5</v>
      </c>
      <c r="AG40" s="48">
        <f>SUM(AE40/AI40-1)*100</f>
        <v>-3.584774811250613</v>
      </c>
      <c r="AH40" s="25"/>
      <c r="AI40" s="225">
        <v>9805330</v>
      </c>
      <c r="AJ40" s="227"/>
    </row>
    <row r="41" spans="3:36" s="9" customFormat="1" ht="11.25" customHeight="1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66"/>
      <c r="AE41" s="17"/>
      <c r="AF41" s="48"/>
      <c r="AG41" s="48"/>
      <c r="AH41" s="25"/>
      <c r="AI41" s="225"/>
      <c r="AJ41" s="227"/>
    </row>
    <row r="42" spans="3:36" s="9" customFormat="1" ht="12" customHeight="1">
      <c r="C42" s="238" t="s">
        <v>81</v>
      </c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66"/>
      <c r="AE42" s="17">
        <v>5091711</v>
      </c>
      <c r="AF42" s="48">
        <f t="shared" si="0"/>
        <v>2.7</v>
      </c>
      <c r="AG42" s="48">
        <f>SUM(AE42/AI42-1)*100</f>
        <v>-9.363873436874194</v>
      </c>
      <c r="AH42" s="25"/>
      <c r="AI42" s="225">
        <v>5617750</v>
      </c>
      <c r="AJ42" s="227"/>
    </row>
    <row r="43" spans="3:36" s="9" customFormat="1" ht="11.25" customHeight="1">
      <c r="C43" s="7"/>
      <c r="D43" s="238" t="s">
        <v>81</v>
      </c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66"/>
      <c r="AE43" s="17">
        <v>5091711</v>
      </c>
      <c r="AF43" s="48">
        <f t="shared" si="0"/>
        <v>2.7</v>
      </c>
      <c r="AG43" s="48">
        <f>SUM(AE43/AI43-1)*100</f>
        <v>-9.363873436874194</v>
      </c>
      <c r="AH43" s="25"/>
      <c r="AI43" s="225">
        <v>5617750</v>
      </c>
      <c r="AJ43" s="227"/>
    </row>
    <row r="44" spans="3:36" s="9" customFormat="1" ht="11.25" customHeight="1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66"/>
      <c r="AE44" s="17"/>
      <c r="AF44" s="48"/>
      <c r="AG44" s="48"/>
      <c r="AH44" s="25"/>
      <c r="AI44" s="225"/>
      <c r="AJ44" s="227"/>
    </row>
    <row r="45" spans="3:36" s="9" customFormat="1" ht="12" customHeight="1">
      <c r="C45" s="238" t="s">
        <v>82</v>
      </c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66"/>
      <c r="AE45" s="17">
        <v>12815427</v>
      </c>
      <c r="AF45" s="48">
        <f t="shared" si="0"/>
        <v>6.7</v>
      </c>
      <c r="AG45" s="48">
        <f aca="true" t="shared" si="1" ref="AG45:AG50">SUM(AE45/AI45-1)*100</f>
        <v>-19.678243582480427</v>
      </c>
      <c r="AH45" s="25"/>
      <c r="AI45" s="225">
        <v>15955113</v>
      </c>
      <c r="AJ45" s="227"/>
    </row>
    <row r="46" spans="3:36" s="9" customFormat="1" ht="11.25" customHeight="1">
      <c r="C46" s="7"/>
      <c r="D46" s="238" t="s">
        <v>83</v>
      </c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66"/>
      <c r="AE46" s="17">
        <v>681313</v>
      </c>
      <c r="AF46" s="48">
        <f t="shared" si="0"/>
        <v>0.4</v>
      </c>
      <c r="AG46" s="48">
        <f t="shared" si="1"/>
        <v>3.994547755222899</v>
      </c>
      <c r="AH46" s="25"/>
      <c r="AI46" s="225">
        <v>655143</v>
      </c>
      <c r="AJ46" s="227"/>
    </row>
    <row r="47" spans="3:36" s="9" customFormat="1" ht="11.25" customHeight="1">
      <c r="C47" s="7"/>
      <c r="D47" s="238" t="s">
        <v>84</v>
      </c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66"/>
      <c r="AE47" s="17">
        <v>1890973</v>
      </c>
      <c r="AF47" s="48">
        <f t="shared" si="0"/>
        <v>1</v>
      </c>
      <c r="AG47" s="48">
        <f t="shared" si="1"/>
        <v>-17.693854198086868</v>
      </c>
      <c r="AH47" s="25"/>
      <c r="AI47" s="225">
        <v>2297487</v>
      </c>
      <c r="AJ47" s="227"/>
    </row>
    <row r="48" spans="3:36" s="9" customFormat="1" ht="11.25" customHeight="1">
      <c r="C48" s="7"/>
      <c r="D48" s="238" t="s">
        <v>85</v>
      </c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66"/>
      <c r="AE48" s="17">
        <v>6695066</v>
      </c>
      <c r="AF48" s="48">
        <f t="shared" si="0"/>
        <v>3.5</v>
      </c>
      <c r="AG48" s="48">
        <f t="shared" si="1"/>
        <v>4.652512534339981</v>
      </c>
      <c r="AH48" s="25"/>
      <c r="AI48" s="225">
        <v>6397425</v>
      </c>
      <c r="AJ48" s="227"/>
    </row>
    <row r="49" spans="3:36" s="9" customFormat="1" ht="11.25" customHeight="1">
      <c r="C49" s="7"/>
      <c r="D49" s="238" t="s">
        <v>359</v>
      </c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66"/>
      <c r="AE49" s="17">
        <v>212171</v>
      </c>
      <c r="AF49" s="48">
        <f t="shared" si="0"/>
        <v>0.1</v>
      </c>
      <c r="AG49" s="48">
        <f t="shared" si="1"/>
        <v>38.52808482577157</v>
      </c>
      <c r="AH49" s="25"/>
      <c r="AI49" s="225">
        <v>153161</v>
      </c>
      <c r="AJ49" s="227"/>
    </row>
    <row r="50" spans="3:36" s="9" customFormat="1" ht="11.25" customHeight="1">
      <c r="C50" s="7"/>
      <c r="D50" s="238" t="s">
        <v>87</v>
      </c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66"/>
      <c r="AE50" s="17">
        <v>3335904</v>
      </c>
      <c r="AF50" s="48">
        <f t="shared" si="0"/>
        <v>1.8</v>
      </c>
      <c r="AG50" s="48">
        <f t="shared" si="1"/>
        <v>-48.29576479599721</v>
      </c>
      <c r="AH50" s="25"/>
      <c r="AI50" s="225">
        <v>6451897</v>
      </c>
      <c r="AJ50" s="227"/>
    </row>
    <row r="51" spans="3:36" s="9" customFormat="1" ht="11.25" customHeight="1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66"/>
      <c r="AE51" s="17"/>
      <c r="AF51" s="48"/>
      <c r="AG51" s="48"/>
      <c r="AH51" s="25"/>
      <c r="AI51" s="225"/>
      <c r="AJ51" s="227"/>
    </row>
    <row r="52" spans="3:36" s="9" customFormat="1" ht="12" customHeight="1">
      <c r="C52" s="238" t="s">
        <v>88</v>
      </c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66"/>
      <c r="AE52" s="17">
        <v>27797285</v>
      </c>
      <c r="AF52" s="48">
        <f t="shared" si="0"/>
        <v>14.6</v>
      </c>
      <c r="AG52" s="48">
        <f aca="true" t="shared" si="2" ref="AG52:AG58">SUM(AE52/AI52-1)*100</f>
        <v>10.367121266125046</v>
      </c>
      <c r="AH52" s="20"/>
      <c r="AI52" s="225">
        <v>25186201</v>
      </c>
      <c r="AJ52" s="227"/>
    </row>
    <row r="53" spans="3:36" s="9" customFormat="1" ht="11.25" customHeight="1">
      <c r="C53" s="7"/>
      <c r="D53" s="238" t="s">
        <v>89</v>
      </c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66"/>
      <c r="AE53" s="17">
        <v>2482925</v>
      </c>
      <c r="AF53" s="48">
        <f t="shared" si="0"/>
        <v>1.3</v>
      </c>
      <c r="AG53" s="48">
        <f t="shared" si="2"/>
        <v>-0.4984843894518032</v>
      </c>
      <c r="AH53" s="25"/>
      <c r="AI53" s="225">
        <v>2495364</v>
      </c>
      <c r="AJ53" s="227"/>
    </row>
    <row r="54" spans="3:36" s="9" customFormat="1" ht="11.25" customHeight="1">
      <c r="C54" s="7"/>
      <c r="D54" s="238" t="s">
        <v>90</v>
      </c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66"/>
      <c r="AE54" s="17">
        <v>9458207</v>
      </c>
      <c r="AF54" s="48">
        <f t="shared" si="0"/>
        <v>5</v>
      </c>
      <c r="AG54" s="48">
        <f t="shared" si="2"/>
        <v>3.3832516239494126</v>
      </c>
      <c r="AH54" s="25"/>
      <c r="AI54" s="225">
        <v>9148684</v>
      </c>
      <c r="AJ54" s="227"/>
    </row>
    <row r="55" spans="3:36" s="9" customFormat="1" ht="11.25" customHeight="1">
      <c r="C55" s="7"/>
      <c r="D55" s="238" t="s">
        <v>91</v>
      </c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66"/>
      <c r="AE55" s="17">
        <v>4926209</v>
      </c>
      <c r="AF55" s="48">
        <f t="shared" si="0"/>
        <v>2.6</v>
      </c>
      <c r="AG55" s="48">
        <f t="shared" si="2"/>
        <v>12.85477242492532</v>
      </c>
      <c r="AH55" s="25"/>
      <c r="AI55" s="225">
        <v>4365087</v>
      </c>
      <c r="AJ55" s="227"/>
    </row>
    <row r="56" spans="3:36" s="9" customFormat="1" ht="11.25" customHeight="1">
      <c r="C56" s="7"/>
      <c r="D56" s="238" t="s">
        <v>92</v>
      </c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66"/>
      <c r="AE56" s="17">
        <v>2764010</v>
      </c>
      <c r="AF56" s="48">
        <f t="shared" si="0"/>
        <v>1.5</v>
      </c>
      <c r="AG56" s="48">
        <f t="shared" si="2"/>
        <v>-0.3545979120686549</v>
      </c>
      <c r="AH56" s="25"/>
      <c r="AI56" s="225">
        <v>2773846</v>
      </c>
      <c r="AJ56" s="227"/>
    </row>
    <row r="57" spans="3:36" s="9" customFormat="1" ht="11.25" customHeight="1">
      <c r="C57" s="7"/>
      <c r="D57" s="238" t="s">
        <v>93</v>
      </c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66"/>
      <c r="AE57" s="17">
        <v>4285263</v>
      </c>
      <c r="AF57" s="48">
        <f t="shared" si="0"/>
        <v>2.2</v>
      </c>
      <c r="AG57" s="48">
        <f t="shared" si="2"/>
        <v>-1.0320213933235678</v>
      </c>
      <c r="AH57" s="25"/>
      <c r="AI57" s="225">
        <v>4329949</v>
      </c>
      <c r="AJ57" s="227"/>
    </row>
    <row r="58" spans="3:36" s="9" customFormat="1" ht="11.25" customHeight="1">
      <c r="C58" s="7"/>
      <c r="D58" s="238" t="s">
        <v>94</v>
      </c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66"/>
      <c r="AE58" s="17">
        <v>3880671</v>
      </c>
      <c r="AF58" s="48">
        <f t="shared" si="0"/>
        <v>2</v>
      </c>
      <c r="AG58" s="48">
        <f t="shared" si="2"/>
        <v>87.17625433433449</v>
      </c>
      <c r="AH58" s="25"/>
      <c r="AI58" s="225">
        <v>2073271</v>
      </c>
      <c r="AJ58" s="227"/>
    </row>
    <row r="59" spans="3:36" s="9" customFormat="1" ht="11.25" customHeight="1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66"/>
      <c r="AE59" s="17"/>
      <c r="AF59" s="48"/>
      <c r="AG59" s="48"/>
      <c r="AH59" s="25"/>
      <c r="AI59" s="225"/>
      <c r="AJ59" s="227"/>
    </row>
    <row r="60" spans="3:36" s="9" customFormat="1" ht="12" customHeight="1">
      <c r="C60" s="238" t="s">
        <v>95</v>
      </c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66"/>
      <c r="AE60" s="17">
        <v>12596440</v>
      </c>
      <c r="AF60" s="48">
        <f t="shared" si="0"/>
        <v>6.6</v>
      </c>
      <c r="AG60" s="48">
        <f>SUM(AE60/AI60-1)*100</f>
        <v>-18.075467705034896</v>
      </c>
      <c r="AH60" s="25"/>
      <c r="AI60" s="225">
        <v>15375663</v>
      </c>
      <c r="AJ60" s="227"/>
    </row>
    <row r="61" spans="3:36" s="9" customFormat="1" ht="11.25" customHeight="1">
      <c r="C61" s="7"/>
      <c r="D61" s="238" t="s">
        <v>96</v>
      </c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66"/>
      <c r="AE61" s="17">
        <v>12596440</v>
      </c>
      <c r="AF61" s="48">
        <f t="shared" si="0"/>
        <v>6.6</v>
      </c>
      <c r="AG61" s="48">
        <f>SUM(AE61/AI61-1)*100</f>
        <v>-18.075467705034896</v>
      </c>
      <c r="AH61" s="25"/>
      <c r="AI61" s="225">
        <v>15375663</v>
      </c>
      <c r="AJ61" s="227"/>
    </row>
    <row r="62" spans="3:36" s="9" customFormat="1" ht="11.25" customHeight="1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66"/>
      <c r="AE62" s="17"/>
      <c r="AF62" s="48"/>
      <c r="AG62" s="48"/>
      <c r="AH62" s="25"/>
      <c r="AI62" s="225"/>
      <c r="AJ62" s="227"/>
    </row>
    <row r="63" spans="3:36" s="9" customFormat="1" ht="12" customHeight="1">
      <c r="C63" s="238" t="s">
        <v>97</v>
      </c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66"/>
      <c r="AE63" s="17">
        <v>1245096</v>
      </c>
      <c r="AF63" s="48">
        <f t="shared" si="0"/>
        <v>0.7</v>
      </c>
      <c r="AG63" s="48">
        <f>SUM(AE63/AI63-1)*100</f>
        <v>-34.768490528276864</v>
      </c>
      <c r="AH63" s="25"/>
      <c r="AI63" s="225">
        <v>1908734</v>
      </c>
      <c r="AJ63" s="227"/>
    </row>
    <row r="64" spans="3:36" s="9" customFormat="1" ht="11.25" customHeight="1">
      <c r="C64" s="7"/>
      <c r="D64" s="238" t="s">
        <v>98</v>
      </c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66"/>
      <c r="AE64" s="17">
        <v>754043</v>
      </c>
      <c r="AF64" s="48">
        <f t="shared" si="0"/>
        <v>0.4</v>
      </c>
      <c r="AG64" s="48">
        <f>SUM(AE64/AI64-1)*100</f>
        <v>-50.64724347193206</v>
      </c>
      <c r="AH64" s="25"/>
      <c r="AI64" s="225">
        <v>1527864</v>
      </c>
      <c r="AJ64" s="227"/>
    </row>
    <row r="65" spans="3:36" s="9" customFormat="1" ht="11.25" customHeight="1">
      <c r="C65" s="7"/>
      <c r="D65" s="238" t="s">
        <v>99</v>
      </c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66"/>
      <c r="AE65" s="17">
        <v>86250</v>
      </c>
      <c r="AF65" s="48">
        <f t="shared" si="0"/>
        <v>0</v>
      </c>
      <c r="AG65" s="160">
        <v>0</v>
      </c>
      <c r="AH65" s="25"/>
      <c r="AI65" s="225">
        <v>86250</v>
      </c>
      <c r="AJ65" s="227"/>
    </row>
    <row r="66" spans="3:36" s="9" customFormat="1" ht="11.25" customHeight="1">
      <c r="C66" s="7"/>
      <c r="D66" s="238" t="s">
        <v>100</v>
      </c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66"/>
      <c r="AE66" s="17">
        <v>404803</v>
      </c>
      <c r="AF66" s="48">
        <f t="shared" si="0"/>
        <v>0.2</v>
      </c>
      <c r="AG66" s="48">
        <f>SUM(AE66/AI66-1)*100</f>
        <v>37.39834362908152</v>
      </c>
      <c r="AH66" s="25"/>
      <c r="AI66" s="225">
        <v>294620</v>
      </c>
      <c r="AJ66" s="227"/>
    </row>
    <row r="67" spans="3:36" s="9" customFormat="1" ht="11.25" customHeight="1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66"/>
      <c r="AE67" s="17"/>
      <c r="AF67" s="48"/>
      <c r="AG67" s="48"/>
      <c r="AH67" s="25"/>
      <c r="AI67" s="225"/>
      <c r="AJ67" s="227"/>
    </row>
    <row r="68" spans="3:36" s="9" customFormat="1" ht="12" customHeight="1">
      <c r="C68" s="238" t="s">
        <v>101</v>
      </c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66"/>
      <c r="AE68" s="17">
        <v>100000</v>
      </c>
      <c r="AF68" s="48">
        <f t="shared" si="0"/>
        <v>0.1</v>
      </c>
      <c r="AG68" s="160">
        <v>0</v>
      </c>
      <c r="AH68" s="25"/>
      <c r="AI68" s="225">
        <v>100000</v>
      </c>
      <c r="AJ68" s="227"/>
    </row>
    <row r="69" spans="3:36" s="9" customFormat="1" ht="11.25" customHeight="1">
      <c r="C69" s="7"/>
      <c r="D69" s="238" t="s">
        <v>101</v>
      </c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66"/>
      <c r="AE69" s="17">
        <v>100000</v>
      </c>
      <c r="AF69" s="48">
        <f t="shared" si="0"/>
        <v>0.1</v>
      </c>
      <c r="AG69" s="160">
        <v>0</v>
      </c>
      <c r="AH69" s="25"/>
      <c r="AI69" s="225">
        <v>100000</v>
      </c>
      <c r="AJ69" s="227"/>
    </row>
    <row r="70" spans="2:36" s="9" customFormat="1" ht="11.25" customHeight="1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50"/>
      <c r="AE70" s="35"/>
      <c r="AF70" s="12"/>
      <c r="AG70" s="148"/>
      <c r="AH70" s="25"/>
      <c r="AI70" s="225"/>
      <c r="AJ70" s="227"/>
    </row>
    <row r="71" spans="34:36" ht="11.25" customHeight="1">
      <c r="AH71" s="9"/>
      <c r="AI71" s="224"/>
      <c r="AJ71" s="224"/>
    </row>
    <row r="72" spans="35:36" ht="12" customHeight="1">
      <c r="AI72" s="224"/>
      <c r="AJ72" s="224"/>
    </row>
    <row r="73" spans="35:36" ht="10.5" customHeight="1">
      <c r="AI73" s="224"/>
      <c r="AJ73" s="224"/>
    </row>
    <row r="74" spans="35:36" ht="11.25">
      <c r="AI74" s="224"/>
      <c r="AJ74" s="224"/>
    </row>
    <row r="75" spans="35:36" ht="11.25">
      <c r="AI75" s="224"/>
      <c r="AJ75" s="224"/>
    </row>
    <row r="76" spans="35:36" ht="11.25">
      <c r="AI76" s="224"/>
      <c r="AJ76" s="224"/>
    </row>
    <row r="77" spans="35:36" ht="11.25">
      <c r="AI77" s="224"/>
      <c r="AJ77" s="224"/>
    </row>
  </sheetData>
  <mergeCells count="51">
    <mergeCell ref="C45:AC45"/>
    <mergeCell ref="D46:AC46"/>
    <mergeCell ref="C52:AC52"/>
    <mergeCell ref="D53:AC53"/>
    <mergeCell ref="D50:AC50"/>
    <mergeCell ref="D49:AC49"/>
    <mergeCell ref="D48:AC48"/>
    <mergeCell ref="D47:AC47"/>
    <mergeCell ref="D66:AC66"/>
    <mergeCell ref="C68:AC68"/>
    <mergeCell ref="D69:AC69"/>
    <mergeCell ref="D58:AC58"/>
    <mergeCell ref="D65:AC65"/>
    <mergeCell ref="C60:AC60"/>
    <mergeCell ref="D61:AC61"/>
    <mergeCell ref="C63:AC63"/>
    <mergeCell ref="D64:AC64"/>
    <mergeCell ref="D57:AC57"/>
    <mergeCell ref="D56:AC56"/>
    <mergeCell ref="D55:AC55"/>
    <mergeCell ref="D54:AC54"/>
    <mergeCell ref="D40:AC40"/>
    <mergeCell ref="C42:AC42"/>
    <mergeCell ref="D43:AC43"/>
    <mergeCell ref="C35:AC35"/>
    <mergeCell ref="D36:AC36"/>
    <mergeCell ref="C38:AC38"/>
    <mergeCell ref="D39:AC39"/>
    <mergeCell ref="D33:AC33"/>
    <mergeCell ref="D32:AC32"/>
    <mergeCell ref="C30:AC30"/>
    <mergeCell ref="D31:AC31"/>
    <mergeCell ref="D28:AC28"/>
    <mergeCell ref="C25:AC25"/>
    <mergeCell ref="D26:AC26"/>
    <mergeCell ref="D27:AC27"/>
    <mergeCell ref="D23:AC23"/>
    <mergeCell ref="D22:AC22"/>
    <mergeCell ref="D21:AC21"/>
    <mergeCell ref="C20:AC20"/>
    <mergeCell ref="D18:AC18"/>
    <mergeCell ref="D17:AC17"/>
    <mergeCell ref="D16:AC16"/>
    <mergeCell ref="D15:AC15"/>
    <mergeCell ref="B3:AG3"/>
    <mergeCell ref="AE5:AG5"/>
    <mergeCell ref="C14:AC14"/>
    <mergeCell ref="D12:AC12"/>
    <mergeCell ref="C11:AC11"/>
    <mergeCell ref="C9:AC9"/>
    <mergeCell ref="B5:AD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73"/>
  <sheetViews>
    <sheetView view="pageBreakPreview" zoomScale="60" workbookViewId="0" topLeftCell="A1">
      <selection activeCell="AN18" sqref="AN18"/>
    </sheetView>
  </sheetViews>
  <sheetFormatPr defaultColWidth="9.00390625" defaultRowHeight="13.5"/>
  <cols>
    <col min="1" max="30" width="1.625" style="3" customWidth="1"/>
    <col min="31" max="33" width="17.375" style="3" customWidth="1"/>
    <col min="34" max="34" width="1.625" style="3" customWidth="1"/>
    <col min="35" max="35" width="10.375" style="3" bestFit="1" customWidth="1"/>
    <col min="36" max="16384" width="9.00390625" style="3" customWidth="1"/>
  </cols>
  <sheetData>
    <row r="1" spans="1:26" ht="10.5" customHeight="1">
      <c r="A1" s="139" t="s">
        <v>309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0.5" customHeight="1"/>
    <row r="3" spans="2:34" s="1" customFormat="1" ht="18" customHeight="1">
      <c r="B3" s="203" t="s">
        <v>360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3"/>
    </row>
    <row r="4" spans="2:34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9"/>
    </row>
    <row r="5" spans="2:34" ht="18" customHeight="1">
      <c r="B5" s="200" t="s">
        <v>248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 t="s">
        <v>249</v>
      </c>
      <c r="AF5" s="219"/>
      <c r="AG5" s="202"/>
      <c r="AH5" s="9"/>
    </row>
    <row r="6" spans="2:34" ht="18" customHeight="1">
      <c r="B6" s="201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122" t="s">
        <v>13</v>
      </c>
      <c r="AF6" s="122" t="s">
        <v>14</v>
      </c>
      <c r="AG6" s="83" t="s">
        <v>15</v>
      </c>
      <c r="AH6" s="7"/>
    </row>
    <row r="7" spans="2:34" ht="11.25" customHeigh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76" t="s">
        <v>259</v>
      </c>
      <c r="AF7" s="16" t="s">
        <v>272</v>
      </c>
      <c r="AG7" s="16" t="s">
        <v>272</v>
      </c>
      <c r="AH7" s="8"/>
    </row>
    <row r="8" spans="2:35" ht="11.2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56"/>
      <c r="AF8" s="9"/>
      <c r="AG8" s="9"/>
      <c r="AH8" s="9"/>
      <c r="AI8" s="224"/>
    </row>
    <row r="9" spans="2:35" s="29" customFormat="1" ht="12" customHeight="1">
      <c r="B9" s="30"/>
      <c r="C9" s="204" t="s">
        <v>102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30"/>
      <c r="AE9" s="108">
        <v>59490631</v>
      </c>
      <c r="AF9" s="130">
        <f>ROUND(AE9/AE$9*100,1)</f>
        <v>100</v>
      </c>
      <c r="AG9" s="126">
        <f>SUM(AE9/AI9-1)*100</f>
        <v>4.4150860208655995</v>
      </c>
      <c r="AH9" s="27"/>
      <c r="AI9" s="228">
        <v>56975130</v>
      </c>
    </row>
    <row r="10" spans="2:35" ht="12" customHeight="1">
      <c r="B10" s="9"/>
      <c r="C10" s="7"/>
      <c r="D10" s="238" t="s">
        <v>103</v>
      </c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9"/>
      <c r="AE10" s="71">
        <v>20403624</v>
      </c>
      <c r="AF10" s="48">
        <f>ROUND(AE10/AE$9*100,1)</f>
        <v>34.3</v>
      </c>
      <c r="AG10" s="46">
        <f aca="true" t="shared" si="0" ref="AG10:AG35">SUM(AE10/AI10-1)*100</f>
        <v>-1.5771534000235454</v>
      </c>
      <c r="AH10" s="18"/>
      <c r="AI10" s="229">
        <v>20730577</v>
      </c>
    </row>
    <row r="11" spans="2:35" ht="12" customHeight="1">
      <c r="B11" s="9"/>
      <c r="C11" s="7"/>
      <c r="D11" s="7"/>
      <c r="E11" s="238" t="s">
        <v>103</v>
      </c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9"/>
      <c r="AE11" s="71">
        <v>20403624</v>
      </c>
      <c r="AF11" s="48">
        <f aca="true" t="shared" si="1" ref="AF11:AF35">ROUND(AE11/AE$9*100,1)</f>
        <v>34.3</v>
      </c>
      <c r="AG11" s="46">
        <f t="shared" si="0"/>
        <v>-1.5771534000235454</v>
      </c>
      <c r="AH11" s="18"/>
      <c r="AI11" s="229">
        <v>20730577</v>
      </c>
    </row>
    <row r="12" spans="2:35" ht="12" customHeight="1">
      <c r="B12" s="9"/>
      <c r="C12" s="7"/>
      <c r="D12" s="238" t="s">
        <v>104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9"/>
      <c r="AE12" s="71">
        <v>2</v>
      </c>
      <c r="AF12" s="48">
        <f t="shared" si="1"/>
        <v>0</v>
      </c>
      <c r="AG12" s="160">
        <v>0</v>
      </c>
      <c r="AH12" s="18"/>
      <c r="AI12" s="229">
        <v>2</v>
      </c>
    </row>
    <row r="13" spans="2:35" ht="12" customHeight="1">
      <c r="B13" s="9"/>
      <c r="C13" s="7"/>
      <c r="D13" s="7"/>
      <c r="E13" s="238" t="s">
        <v>104</v>
      </c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9"/>
      <c r="AE13" s="71">
        <v>2</v>
      </c>
      <c r="AF13" s="48">
        <f t="shared" si="1"/>
        <v>0</v>
      </c>
      <c r="AG13" s="160">
        <v>0</v>
      </c>
      <c r="AH13" s="18"/>
      <c r="AI13" s="229">
        <v>2</v>
      </c>
    </row>
    <row r="14" spans="2:35" ht="12" customHeight="1">
      <c r="B14" s="9"/>
      <c r="C14" s="7"/>
      <c r="D14" s="238" t="s">
        <v>34</v>
      </c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9"/>
      <c r="AE14" s="71">
        <v>1</v>
      </c>
      <c r="AF14" s="48">
        <f t="shared" si="1"/>
        <v>0</v>
      </c>
      <c r="AG14" s="160">
        <v>0</v>
      </c>
      <c r="AH14" s="18"/>
      <c r="AI14" s="229">
        <v>1</v>
      </c>
    </row>
    <row r="15" spans="2:35" ht="12" customHeight="1">
      <c r="B15" s="9"/>
      <c r="C15" s="7"/>
      <c r="D15" s="7"/>
      <c r="E15" s="238" t="s">
        <v>36</v>
      </c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9"/>
      <c r="AE15" s="71">
        <v>1</v>
      </c>
      <c r="AF15" s="48">
        <f t="shared" si="1"/>
        <v>0</v>
      </c>
      <c r="AG15" s="160">
        <v>0</v>
      </c>
      <c r="AH15" s="18"/>
      <c r="AI15" s="229">
        <v>1</v>
      </c>
    </row>
    <row r="16" spans="2:35" ht="12" customHeight="1">
      <c r="B16" s="9"/>
      <c r="C16" s="7"/>
      <c r="D16" s="238" t="s">
        <v>37</v>
      </c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9"/>
      <c r="AE16" s="71">
        <v>15377152</v>
      </c>
      <c r="AF16" s="48">
        <f t="shared" si="1"/>
        <v>25.8</v>
      </c>
      <c r="AG16" s="46">
        <f t="shared" si="0"/>
        <v>-1.5108775059011537</v>
      </c>
      <c r="AH16" s="18"/>
      <c r="AI16" s="229">
        <v>15613046</v>
      </c>
    </row>
    <row r="17" spans="2:35" ht="12" customHeight="1">
      <c r="B17" s="9"/>
      <c r="C17" s="7"/>
      <c r="D17" s="7"/>
      <c r="E17" s="238" t="s">
        <v>105</v>
      </c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9"/>
      <c r="AE17" s="71">
        <v>15092593</v>
      </c>
      <c r="AF17" s="48">
        <f t="shared" si="1"/>
        <v>25.4</v>
      </c>
      <c r="AG17" s="46">
        <f t="shared" si="0"/>
        <v>-1.8479078239010516</v>
      </c>
      <c r="AH17" s="18"/>
      <c r="AI17" s="229">
        <v>15376741</v>
      </c>
    </row>
    <row r="18" spans="2:35" ht="12" customHeight="1">
      <c r="B18" s="9"/>
      <c r="C18" s="7"/>
      <c r="D18" s="7"/>
      <c r="E18" s="238" t="s">
        <v>39</v>
      </c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9"/>
      <c r="AE18" s="71">
        <v>284559</v>
      </c>
      <c r="AF18" s="48">
        <f t="shared" si="1"/>
        <v>0.5</v>
      </c>
      <c r="AG18" s="46">
        <f t="shared" si="0"/>
        <v>20.420219631408564</v>
      </c>
      <c r="AH18" s="18"/>
      <c r="AI18" s="229">
        <v>236305</v>
      </c>
    </row>
    <row r="19" spans="2:35" ht="12" customHeight="1">
      <c r="B19" s="9"/>
      <c r="C19" s="7"/>
      <c r="D19" s="238" t="s">
        <v>106</v>
      </c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9"/>
      <c r="AE19" s="71">
        <v>8433794</v>
      </c>
      <c r="AF19" s="48">
        <f t="shared" si="1"/>
        <v>14.2</v>
      </c>
      <c r="AG19" s="46">
        <f t="shared" si="0"/>
        <v>11.15118485523503</v>
      </c>
      <c r="AH19" s="18"/>
      <c r="AI19" s="229">
        <v>7587678</v>
      </c>
    </row>
    <row r="20" spans="2:35" ht="12" customHeight="1">
      <c r="B20" s="9"/>
      <c r="C20" s="7"/>
      <c r="D20" s="7"/>
      <c r="E20" s="238" t="s">
        <v>106</v>
      </c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9"/>
      <c r="AE20" s="71">
        <v>8433794</v>
      </c>
      <c r="AF20" s="48">
        <f t="shared" si="1"/>
        <v>14.2</v>
      </c>
      <c r="AG20" s="46">
        <f t="shared" si="0"/>
        <v>11.15118485523503</v>
      </c>
      <c r="AH20" s="18"/>
      <c r="AI20" s="229">
        <v>7587678</v>
      </c>
    </row>
    <row r="21" spans="2:35" ht="12" customHeight="1">
      <c r="B21" s="9"/>
      <c r="C21" s="7"/>
      <c r="D21" s="238" t="s">
        <v>41</v>
      </c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9"/>
      <c r="AE21" s="71">
        <v>3144517</v>
      </c>
      <c r="AF21" s="48">
        <f t="shared" si="1"/>
        <v>5.3</v>
      </c>
      <c r="AG21" s="46">
        <f t="shared" si="0"/>
        <v>40.30361994321849</v>
      </c>
      <c r="AH21" s="18"/>
      <c r="AI21" s="229">
        <v>2241223</v>
      </c>
    </row>
    <row r="22" spans="2:35" ht="12" customHeight="1">
      <c r="B22" s="9"/>
      <c r="C22" s="7"/>
      <c r="D22" s="7"/>
      <c r="E22" s="238" t="s">
        <v>42</v>
      </c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9"/>
      <c r="AE22" s="71">
        <v>358449</v>
      </c>
      <c r="AF22" s="48">
        <f t="shared" si="1"/>
        <v>0.6</v>
      </c>
      <c r="AG22" s="46">
        <f t="shared" si="0"/>
        <v>4.877727647771368</v>
      </c>
      <c r="AH22" s="18"/>
      <c r="AI22" s="229">
        <v>341778</v>
      </c>
    </row>
    <row r="23" spans="2:35" ht="12" customHeight="1">
      <c r="B23" s="9"/>
      <c r="C23" s="7"/>
      <c r="D23" s="7"/>
      <c r="E23" s="238" t="s">
        <v>43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9"/>
      <c r="AE23" s="71">
        <v>2786068</v>
      </c>
      <c r="AF23" s="48">
        <f t="shared" si="1"/>
        <v>4.7</v>
      </c>
      <c r="AG23" s="46">
        <f t="shared" si="0"/>
        <v>46.67800331149361</v>
      </c>
      <c r="AH23" s="18"/>
      <c r="AI23" s="229">
        <v>1899445</v>
      </c>
    </row>
    <row r="24" spans="2:35" ht="12" customHeight="1">
      <c r="B24" s="9"/>
      <c r="C24" s="7"/>
      <c r="D24" s="238" t="s">
        <v>107</v>
      </c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9"/>
      <c r="AE24" s="71">
        <v>1405554</v>
      </c>
      <c r="AF24" s="48">
        <f t="shared" si="1"/>
        <v>2.4</v>
      </c>
      <c r="AG24" s="46">
        <f t="shared" si="0"/>
        <v>0.7068915115699292</v>
      </c>
      <c r="AH24" s="18"/>
      <c r="AI24" s="229">
        <v>1395688</v>
      </c>
    </row>
    <row r="25" spans="2:35" ht="12" customHeight="1">
      <c r="B25" s="9"/>
      <c r="C25" s="7"/>
      <c r="D25" s="7"/>
      <c r="E25" s="238" t="s">
        <v>107</v>
      </c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9"/>
      <c r="AE25" s="71">
        <v>1405554</v>
      </c>
      <c r="AF25" s="48">
        <f t="shared" si="1"/>
        <v>2.4</v>
      </c>
      <c r="AG25" s="46">
        <f t="shared" si="0"/>
        <v>0.7068915115699292</v>
      </c>
      <c r="AH25" s="18"/>
      <c r="AI25" s="229">
        <v>1395688</v>
      </c>
    </row>
    <row r="26" spans="2:35" ht="12" customHeight="1">
      <c r="B26" s="9"/>
      <c r="C26" s="7"/>
      <c r="D26" s="238" t="s">
        <v>45</v>
      </c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9"/>
      <c r="AE26" s="71">
        <v>1</v>
      </c>
      <c r="AF26" s="48">
        <f t="shared" si="1"/>
        <v>0</v>
      </c>
      <c r="AG26" s="160">
        <v>0</v>
      </c>
      <c r="AH26" s="18"/>
      <c r="AI26" s="229">
        <v>1</v>
      </c>
    </row>
    <row r="27" spans="2:35" ht="12" customHeight="1">
      <c r="B27" s="9"/>
      <c r="C27" s="7"/>
      <c r="D27" s="7"/>
      <c r="E27" s="238" t="s">
        <v>47</v>
      </c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9"/>
      <c r="AE27" s="71">
        <v>1</v>
      </c>
      <c r="AF27" s="48">
        <f t="shared" si="1"/>
        <v>0</v>
      </c>
      <c r="AG27" s="160">
        <v>0</v>
      </c>
      <c r="AH27" s="18"/>
      <c r="AI27" s="229">
        <v>1</v>
      </c>
    </row>
    <row r="28" spans="2:35" ht="12" customHeight="1">
      <c r="B28" s="9"/>
      <c r="C28" s="7"/>
      <c r="D28" s="238" t="s">
        <v>49</v>
      </c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9"/>
      <c r="AE28" s="71">
        <v>10059977</v>
      </c>
      <c r="AF28" s="48">
        <f t="shared" si="1"/>
        <v>16.9</v>
      </c>
      <c r="AG28" s="46">
        <f t="shared" si="0"/>
        <v>15.0673620289419</v>
      </c>
      <c r="AH28" s="18"/>
      <c r="AI28" s="229">
        <v>8742685</v>
      </c>
    </row>
    <row r="29" spans="2:35" ht="12" customHeight="1">
      <c r="B29" s="9"/>
      <c r="C29" s="7"/>
      <c r="D29" s="7"/>
      <c r="E29" s="238" t="s">
        <v>50</v>
      </c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9"/>
      <c r="AE29" s="71">
        <v>10059977</v>
      </c>
      <c r="AF29" s="48">
        <f t="shared" si="1"/>
        <v>16.9</v>
      </c>
      <c r="AG29" s="46">
        <f t="shared" si="0"/>
        <v>15.0673620289419</v>
      </c>
      <c r="AH29" s="18"/>
      <c r="AI29" s="229">
        <v>8742685</v>
      </c>
    </row>
    <row r="30" spans="2:35" ht="12" customHeight="1">
      <c r="B30" s="9"/>
      <c r="C30" s="7"/>
      <c r="D30" s="238" t="s">
        <v>52</v>
      </c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9"/>
      <c r="AE30" s="71">
        <v>600001</v>
      </c>
      <c r="AF30" s="48">
        <f t="shared" si="1"/>
        <v>1</v>
      </c>
      <c r="AG30" s="160">
        <v>0</v>
      </c>
      <c r="AH30" s="18"/>
      <c r="AI30" s="229">
        <v>600001</v>
      </c>
    </row>
    <row r="31" spans="2:35" ht="12" customHeight="1">
      <c r="B31" s="9"/>
      <c r="C31" s="7"/>
      <c r="D31" s="7"/>
      <c r="E31" s="238" t="s">
        <v>52</v>
      </c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9"/>
      <c r="AE31" s="71">
        <v>600001</v>
      </c>
      <c r="AF31" s="48">
        <f t="shared" si="1"/>
        <v>1</v>
      </c>
      <c r="AG31" s="160">
        <v>0</v>
      </c>
      <c r="AH31" s="18"/>
      <c r="AI31" s="229">
        <v>600001</v>
      </c>
    </row>
    <row r="32" spans="2:35" ht="12" customHeight="1">
      <c r="B32" s="9"/>
      <c r="C32" s="7"/>
      <c r="D32" s="238" t="s">
        <v>53</v>
      </c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9"/>
      <c r="AE32" s="71">
        <v>66008</v>
      </c>
      <c r="AF32" s="48">
        <f t="shared" si="1"/>
        <v>0.1</v>
      </c>
      <c r="AG32" s="46">
        <f t="shared" si="0"/>
        <v>2.771376969545991</v>
      </c>
      <c r="AH32" s="18"/>
      <c r="AI32" s="229">
        <v>64228</v>
      </c>
    </row>
    <row r="33" spans="2:35" ht="12" customHeight="1">
      <c r="B33" s="9"/>
      <c r="C33" s="7"/>
      <c r="D33" s="7"/>
      <c r="E33" s="238" t="s">
        <v>54</v>
      </c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9"/>
      <c r="AE33" s="71">
        <v>5</v>
      </c>
      <c r="AF33" s="48">
        <f t="shared" si="1"/>
        <v>0</v>
      </c>
      <c r="AG33" s="160">
        <v>0</v>
      </c>
      <c r="AH33" s="18"/>
      <c r="AI33" s="229">
        <v>5</v>
      </c>
    </row>
    <row r="34" spans="2:35" ht="12" customHeight="1">
      <c r="B34" s="9"/>
      <c r="C34" s="7"/>
      <c r="D34" s="7"/>
      <c r="E34" s="238" t="s">
        <v>108</v>
      </c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9"/>
      <c r="AE34" s="71">
        <v>1</v>
      </c>
      <c r="AF34" s="48">
        <f t="shared" si="1"/>
        <v>0</v>
      </c>
      <c r="AG34" s="160">
        <v>0</v>
      </c>
      <c r="AH34" s="18"/>
      <c r="AI34" s="229">
        <v>1</v>
      </c>
    </row>
    <row r="35" spans="2:35" ht="12" customHeight="1">
      <c r="B35" s="9"/>
      <c r="C35" s="7"/>
      <c r="D35" s="7"/>
      <c r="E35" s="238" t="s">
        <v>58</v>
      </c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9"/>
      <c r="AE35" s="71">
        <v>66002</v>
      </c>
      <c r="AF35" s="48">
        <f t="shared" si="1"/>
        <v>0.1</v>
      </c>
      <c r="AG35" s="46">
        <f t="shared" si="0"/>
        <v>2.7716358880134573</v>
      </c>
      <c r="AH35" s="18"/>
      <c r="AI35" s="229">
        <v>64222</v>
      </c>
    </row>
    <row r="36" spans="2:35" ht="12" customHeight="1"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9"/>
      <c r="AE36" s="71"/>
      <c r="AF36" s="48"/>
      <c r="AG36" s="46"/>
      <c r="AH36" s="18"/>
      <c r="AI36" s="229"/>
    </row>
    <row r="37" spans="2:35" ht="12" customHeight="1">
      <c r="B37" s="9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9"/>
      <c r="AE37" s="71"/>
      <c r="AF37" s="46"/>
      <c r="AG37" s="46"/>
      <c r="AH37" s="17"/>
      <c r="AI37" s="229"/>
    </row>
    <row r="38" spans="2:35" s="29" customFormat="1" ht="12" customHeight="1">
      <c r="B38" s="30"/>
      <c r="C38" s="204" t="s">
        <v>109</v>
      </c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9"/>
      <c r="AE38" s="108">
        <v>30340441</v>
      </c>
      <c r="AF38" s="130">
        <f aca="true" t="shared" si="2" ref="AF38:AF67">ROUND(AE38/AE$38*100,1)</f>
        <v>100</v>
      </c>
      <c r="AG38" s="126">
        <f>SUM(AE38/AI38-1)*100</f>
        <v>6.26960915488517</v>
      </c>
      <c r="AH38" s="27"/>
      <c r="AI38" s="228">
        <v>28550440</v>
      </c>
    </row>
    <row r="39" spans="2:35" ht="12" customHeight="1">
      <c r="B39" s="30"/>
      <c r="C39" s="204" t="s">
        <v>361</v>
      </c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9"/>
      <c r="AE39" s="108">
        <v>30266250</v>
      </c>
      <c r="AF39" s="130">
        <f t="shared" si="2"/>
        <v>99.8</v>
      </c>
      <c r="AG39" s="126" t="s">
        <v>376</v>
      </c>
      <c r="AH39" s="18"/>
      <c r="AI39" s="229"/>
    </row>
    <row r="40" spans="2:35" ht="12" customHeight="1">
      <c r="B40" s="9"/>
      <c r="C40" s="7"/>
      <c r="D40" s="238" t="s">
        <v>110</v>
      </c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9"/>
      <c r="AE40" s="71">
        <v>6033963</v>
      </c>
      <c r="AF40" s="48">
        <f t="shared" si="2"/>
        <v>19.9</v>
      </c>
      <c r="AG40" s="46">
        <f aca="true" t="shared" si="3" ref="AG40:AG48">SUM(AE40/AI40-1)*100</f>
        <v>20.61369439572649</v>
      </c>
      <c r="AH40" s="18"/>
      <c r="AI40" s="229">
        <v>5002718</v>
      </c>
    </row>
    <row r="41" spans="2:35" ht="12" customHeight="1">
      <c r="B41" s="9"/>
      <c r="C41" s="7"/>
      <c r="D41" s="7"/>
      <c r="E41" s="238" t="s">
        <v>110</v>
      </c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9"/>
      <c r="AE41" s="71">
        <v>6033963</v>
      </c>
      <c r="AF41" s="48">
        <f t="shared" si="2"/>
        <v>19.9</v>
      </c>
      <c r="AG41" s="46">
        <f t="shared" si="3"/>
        <v>20.61369439572649</v>
      </c>
      <c r="AH41" s="18"/>
      <c r="AI41" s="229">
        <v>5002718</v>
      </c>
    </row>
    <row r="42" spans="2:35" ht="12" customHeight="1">
      <c r="B42" s="9"/>
      <c r="C42" s="7"/>
      <c r="D42" s="238" t="s">
        <v>37</v>
      </c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9"/>
      <c r="AE42" s="71">
        <v>6535313</v>
      </c>
      <c r="AF42" s="48">
        <f t="shared" si="2"/>
        <v>21.5</v>
      </c>
      <c r="AG42" s="46">
        <f t="shared" si="3"/>
        <v>0.5866065382010621</v>
      </c>
      <c r="AH42" s="18"/>
      <c r="AI42" s="229">
        <v>6497200</v>
      </c>
    </row>
    <row r="43" spans="2:35" ht="12" customHeight="1">
      <c r="B43" s="9"/>
      <c r="C43" s="7"/>
      <c r="D43" s="7"/>
      <c r="E43" s="238" t="s">
        <v>38</v>
      </c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9"/>
      <c r="AE43" s="71">
        <v>5344716</v>
      </c>
      <c r="AF43" s="48">
        <f t="shared" si="2"/>
        <v>17.6</v>
      </c>
      <c r="AG43" s="46">
        <f t="shared" si="3"/>
        <v>-6.303768629360784</v>
      </c>
      <c r="AH43" s="18"/>
      <c r="AI43" s="229">
        <v>5704302</v>
      </c>
    </row>
    <row r="44" spans="2:35" ht="12" customHeight="1">
      <c r="B44" s="9"/>
      <c r="C44" s="7"/>
      <c r="D44" s="7"/>
      <c r="E44" s="238" t="s">
        <v>39</v>
      </c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9"/>
      <c r="AE44" s="71">
        <v>1190597</v>
      </c>
      <c r="AF44" s="48">
        <f t="shared" si="2"/>
        <v>3.9</v>
      </c>
      <c r="AG44" s="46">
        <f t="shared" si="3"/>
        <v>50.157649533735736</v>
      </c>
      <c r="AH44" s="18"/>
      <c r="AI44" s="229">
        <v>792898</v>
      </c>
    </row>
    <row r="45" spans="2:35" ht="12" customHeight="1">
      <c r="B45" s="9"/>
      <c r="C45" s="7"/>
      <c r="D45" s="238" t="s">
        <v>111</v>
      </c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9"/>
      <c r="AE45" s="71">
        <v>9195512</v>
      </c>
      <c r="AF45" s="48">
        <f t="shared" si="2"/>
        <v>30.3</v>
      </c>
      <c r="AG45" s="46">
        <f t="shared" si="3"/>
        <v>0.7519434619683407</v>
      </c>
      <c r="AH45" s="18"/>
      <c r="AI45" s="229">
        <v>9126883</v>
      </c>
    </row>
    <row r="46" spans="2:35" ht="12" customHeight="1">
      <c r="B46" s="9"/>
      <c r="C46" s="7"/>
      <c r="D46" s="7"/>
      <c r="E46" s="238" t="s">
        <v>111</v>
      </c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9"/>
      <c r="AE46" s="71">
        <v>9195512</v>
      </c>
      <c r="AF46" s="48">
        <f t="shared" si="2"/>
        <v>30.3</v>
      </c>
      <c r="AG46" s="46">
        <f t="shared" si="3"/>
        <v>0.7519434619683407</v>
      </c>
      <c r="AH46" s="18"/>
      <c r="AI46" s="229">
        <v>9126883</v>
      </c>
    </row>
    <row r="47" spans="2:35" ht="12" customHeight="1">
      <c r="B47" s="9"/>
      <c r="C47" s="7"/>
      <c r="D47" s="238" t="s">
        <v>112</v>
      </c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9"/>
      <c r="AE47" s="71">
        <v>4369296</v>
      </c>
      <c r="AF47" s="48">
        <f t="shared" si="2"/>
        <v>14.4</v>
      </c>
      <c r="AG47" s="46">
        <f t="shared" si="3"/>
        <v>22.55440034174907</v>
      </c>
      <c r="AH47" s="18"/>
      <c r="AI47" s="229">
        <v>3565189</v>
      </c>
    </row>
    <row r="48" spans="2:35" ht="12" customHeight="1">
      <c r="B48" s="9"/>
      <c r="C48" s="7"/>
      <c r="D48" s="7"/>
      <c r="E48" s="238" t="s">
        <v>42</v>
      </c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9"/>
      <c r="AE48" s="71">
        <v>4269500</v>
      </c>
      <c r="AF48" s="48">
        <f t="shared" si="2"/>
        <v>14.1</v>
      </c>
      <c r="AG48" s="46">
        <f t="shared" si="3"/>
        <v>19.755221953169944</v>
      </c>
      <c r="AH48" s="18"/>
      <c r="AI48" s="229">
        <v>3565189</v>
      </c>
    </row>
    <row r="49" spans="2:35" ht="12" customHeight="1">
      <c r="B49" s="9"/>
      <c r="C49" s="7"/>
      <c r="D49" s="7"/>
      <c r="E49" s="238" t="s">
        <v>43</v>
      </c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9"/>
      <c r="AE49" s="71">
        <v>99796</v>
      </c>
      <c r="AF49" s="48">
        <f t="shared" si="2"/>
        <v>0.3</v>
      </c>
      <c r="AG49" s="46" t="s">
        <v>375</v>
      </c>
      <c r="AH49" s="18"/>
      <c r="AI49" s="229"/>
    </row>
    <row r="50" spans="2:35" ht="12" customHeight="1">
      <c r="B50" s="9"/>
      <c r="C50" s="7"/>
      <c r="D50" s="238" t="s">
        <v>45</v>
      </c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9"/>
      <c r="AE50" s="71">
        <v>487</v>
      </c>
      <c r="AF50" s="48">
        <f t="shared" si="2"/>
        <v>0</v>
      </c>
      <c r="AG50" s="46">
        <f aca="true" t="shared" si="4" ref="AG50:AG59">SUM(AE50/AI50-1)*100</f>
        <v>90.234375</v>
      </c>
      <c r="AH50" s="18"/>
      <c r="AI50" s="229">
        <v>256</v>
      </c>
    </row>
    <row r="51" spans="2:35" ht="12" customHeight="1">
      <c r="B51" s="9"/>
      <c r="C51" s="7"/>
      <c r="D51" s="7"/>
      <c r="E51" s="238" t="s">
        <v>46</v>
      </c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9"/>
      <c r="AE51" s="71">
        <v>487</v>
      </c>
      <c r="AF51" s="48">
        <f t="shared" si="2"/>
        <v>0</v>
      </c>
      <c r="AG51" s="46">
        <f t="shared" si="4"/>
        <v>90.234375</v>
      </c>
      <c r="AH51" s="18"/>
      <c r="AI51" s="229">
        <v>256</v>
      </c>
    </row>
    <row r="52" spans="2:35" ht="12" customHeight="1">
      <c r="B52" s="9"/>
      <c r="C52" s="7"/>
      <c r="D52" s="238" t="s">
        <v>49</v>
      </c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9"/>
      <c r="AE52" s="71">
        <v>4126057</v>
      </c>
      <c r="AF52" s="48">
        <f t="shared" si="2"/>
        <v>13.6</v>
      </c>
      <c r="AG52" s="46">
        <f t="shared" si="4"/>
        <v>-5.251162471344384</v>
      </c>
      <c r="AH52" s="18"/>
      <c r="AI52" s="229">
        <v>4354731</v>
      </c>
    </row>
    <row r="53" spans="2:35" ht="12" customHeight="1">
      <c r="B53" s="9"/>
      <c r="C53" s="7"/>
      <c r="D53" s="7"/>
      <c r="E53" s="238" t="s">
        <v>113</v>
      </c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9"/>
      <c r="AE53" s="71">
        <v>3942061</v>
      </c>
      <c r="AF53" s="48">
        <f t="shared" si="2"/>
        <v>13</v>
      </c>
      <c r="AG53" s="46">
        <f t="shared" si="4"/>
        <v>10.570884180333785</v>
      </c>
      <c r="AH53" s="18"/>
      <c r="AI53" s="229">
        <v>3565189</v>
      </c>
    </row>
    <row r="54" spans="2:35" ht="12" customHeight="1">
      <c r="B54" s="9"/>
      <c r="C54" s="7"/>
      <c r="D54" s="7"/>
      <c r="E54" s="238" t="s">
        <v>51</v>
      </c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9"/>
      <c r="AE54" s="71">
        <v>183996</v>
      </c>
      <c r="AF54" s="48">
        <f t="shared" si="2"/>
        <v>0.6</v>
      </c>
      <c r="AG54" s="46">
        <f t="shared" si="4"/>
        <v>-76.69585658521017</v>
      </c>
      <c r="AH54" s="18"/>
      <c r="AI54" s="229">
        <v>789542</v>
      </c>
    </row>
    <row r="55" spans="2:35" ht="12" customHeight="1">
      <c r="B55" s="9"/>
      <c r="C55" s="7"/>
      <c r="D55" s="238" t="s">
        <v>114</v>
      </c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9"/>
      <c r="AE55" s="71">
        <v>5599</v>
      </c>
      <c r="AF55" s="48">
        <f t="shared" si="2"/>
        <v>0</v>
      </c>
      <c r="AG55" s="46">
        <f t="shared" si="4"/>
        <v>62.572590011614395</v>
      </c>
      <c r="AH55" s="18"/>
      <c r="AI55" s="229">
        <v>3444</v>
      </c>
    </row>
    <row r="56" spans="2:35" ht="12" customHeight="1">
      <c r="B56" s="9"/>
      <c r="C56" s="7"/>
      <c r="D56" s="7"/>
      <c r="E56" s="238" t="s">
        <v>114</v>
      </c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9"/>
      <c r="AE56" s="71">
        <v>5599</v>
      </c>
      <c r="AF56" s="48">
        <f t="shared" si="2"/>
        <v>0</v>
      </c>
      <c r="AG56" s="46">
        <f t="shared" si="4"/>
        <v>62.572590011614395</v>
      </c>
      <c r="AH56" s="18"/>
      <c r="AI56" s="229">
        <v>3444</v>
      </c>
    </row>
    <row r="57" spans="2:35" ht="12" customHeight="1">
      <c r="B57" s="9"/>
      <c r="C57" s="7"/>
      <c r="D57" s="238" t="s">
        <v>53</v>
      </c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9"/>
      <c r="AE57" s="71">
        <v>23</v>
      </c>
      <c r="AF57" s="48">
        <f t="shared" si="2"/>
        <v>0</v>
      </c>
      <c r="AG57" s="46">
        <f t="shared" si="4"/>
        <v>21.052631578947366</v>
      </c>
      <c r="AH57" s="18"/>
      <c r="AI57" s="229">
        <v>19</v>
      </c>
    </row>
    <row r="58" spans="2:35" ht="12" customHeight="1">
      <c r="B58" s="9"/>
      <c r="C58" s="7"/>
      <c r="D58" s="7"/>
      <c r="E58" s="238" t="s">
        <v>115</v>
      </c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9"/>
      <c r="AE58" s="71">
        <v>3</v>
      </c>
      <c r="AF58" s="48">
        <f t="shared" si="2"/>
        <v>0</v>
      </c>
      <c r="AG58" s="160">
        <v>0</v>
      </c>
      <c r="AH58" s="18"/>
      <c r="AI58" s="229">
        <v>3</v>
      </c>
    </row>
    <row r="59" spans="2:35" ht="12" customHeight="1">
      <c r="B59" s="9"/>
      <c r="C59" s="7"/>
      <c r="D59" s="7"/>
      <c r="E59" s="238" t="s">
        <v>108</v>
      </c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9"/>
      <c r="AE59" s="71">
        <v>15</v>
      </c>
      <c r="AF59" s="48">
        <f t="shared" si="2"/>
        <v>0</v>
      </c>
      <c r="AG59" s="46">
        <f t="shared" si="4"/>
        <v>36.36363636363635</v>
      </c>
      <c r="AH59" s="17"/>
      <c r="AI59" s="229">
        <v>11</v>
      </c>
    </row>
    <row r="60" spans="2:35" ht="12" customHeight="1">
      <c r="B60" s="9"/>
      <c r="C60" s="7"/>
      <c r="D60" s="7"/>
      <c r="E60" s="238" t="s">
        <v>58</v>
      </c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9"/>
      <c r="AE60" s="71">
        <v>5</v>
      </c>
      <c r="AF60" s="48">
        <f t="shared" si="2"/>
        <v>0</v>
      </c>
      <c r="AG60" s="160">
        <v>0</v>
      </c>
      <c r="AH60" s="17"/>
      <c r="AI60" s="229">
        <v>5</v>
      </c>
    </row>
    <row r="61" spans="2:35" ht="12" customHeight="1">
      <c r="B61" s="9"/>
      <c r="C61" s="204" t="s">
        <v>362</v>
      </c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30"/>
      <c r="AE61" s="108">
        <v>74191</v>
      </c>
      <c r="AF61" s="130">
        <f t="shared" si="2"/>
        <v>0.2</v>
      </c>
      <c r="AG61" s="126" t="s">
        <v>376</v>
      </c>
      <c r="AH61" s="17"/>
      <c r="AI61" s="224"/>
    </row>
    <row r="62" spans="2:35" ht="12" customHeight="1">
      <c r="B62" s="9"/>
      <c r="C62" s="7"/>
      <c r="D62" s="238" t="s">
        <v>363</v>
      </c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9"/>
      <c r="AE62" s="71">
        <v>23568</v>
      </c>
      <c r="AF62" s="48">
        <f t="shared" si="2"/>
        <v>0.1</v>
      </c>
      <c r="AG62" s="46" t="s">
        <v>375</v>
      </c>
      <c r="AH62" s="9"/>
      <c r="AI62" s="224"/>
    </row>
    <row r="63" spans="2:35" ht="12" customHeight="1">
      <c r="B63" s="9"/>
      <c r="C63" s="7"/>
      <c r="D63" s="7"/>
      <c r="E63" s="238" t="s">
        <v>364</v>
      </c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9"/>
      <c r="AE63" s="71">
        <v>23568</v>
      </c>
      <c r="AF63" s="48">
        <f t="shared" si="2"/>
        <v>0.1</v>
      </c>
      <c r="AG63" s="46" t="s">
        <v>375</v>
      </c>
      <c r="AH63" s="9"/>
      <c r="AI63" s="224"/>
    </row>
    <row r="64" spans="2:35" ht="12" customHeight="1">
      <c r="B64" s="9"/>
      <c r="C64" s="7"/>
      <c r="D64" s="238" t="s">
        <v>49</v>
      </c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9"/>
      <c r="AE64" s="71">
        <v>47604</v>
      </c>
      <c r="AF64" s="48">
        <f t="shared" si="2"/>
        <v>0.2</v>
      </c>
      <c r="AG64" s="46" t="s">
        <v>375</v>
      </c>
      <c r="AH64" s="9"/>
      <c r="AI64" s="224"/>
    </row>
    <row r="65" spans="2:35" ht="12" customHeight="1">
      <c r="B65" s="9"/>
      <c r="C65" s="7"/>
      <c r="D65" s="7"/>
      <c r="E65" s="238" t="s">
        <v>50</v>
      </c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9"/>
      <c r="AE65" s="71">
        <v>47604</v>
      </c>
      <c r="AF65" s="48">
        <f t="shared" si="2"/>
        <v>0.2</v>
      </c>
      <c r="AG65" s="46" t="s">
        <v>375</v>
      </c>
      <c r="AH65" s="9"/>
      <c r="AI65" s="224"/>
    </row>
    <row r="66" spans="2:35" ht="12" customHeight="1">
      <c r="B66" s="9"/>
      <c r="C66" s="7"/>
      <c r="D66" s="238" t="s">
        <v>53</v>
      </c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9"/>
      <c r="AE66" s="71">
        <v>3019</v>
      </c>
      <c r="AF66" s="48">
        <f t="shared" si="2"/>
        <v>0</v>
      </c>
      <c r="AG66" s="46" t="s">
        <v>375</v>
      </c>
      <c r="AH66" s="9"/>
      <c r="AI66" s="224"/>
    </row>
    <row r="67" spans="2:35" ht="12" customHeight="1">
      <c r="B67" s="9"/>
      <c r="C67" s="7"/>
      <c r="D67" s="7"/>
      <c r="E67" s="238" t="s">
        <v>58</v>
      </c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9"/>
      <c r="AE67" s="71">
        <v>3019</v>
      </c>
      <c r="AF67" s="48">
        <f t="shared" si="2"/>
        <v>0</v>
      </c>
      <c r="AG67" s="46" t="s">
        <v>375</v>
      </c>
      <c r="AH67" s="9"/>
      <c r="AI67" s="224"/>
    </row>
    <row r="68" spans="2:35" ht="10.5" customHeight="1">
      <c r="B68" s="12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2"/>
      <c r="AE68" s="113"/>
      <c r="AF68" s="28"/>
      <c r="AG68" s="28"/>
      <c r="AH68" s="9"/>
      <c r="AI68" s="224"/>
    </row>
    <row r="69" spans="3:35" ht="10.5" customHeight="1">
      <c r="C69" s="240" t="s">
        <v>7</v>
      </c>
      <c r="D69" s="240"/>
      <c r="E69" s="2" t="s">
        <v>8</v>
      </c>
      <c r="F69" s="22" t="s">
        <v>116</v>
      </c>
      <c r="I69" s="22"/>
      <c r="J69" s="22"/>
      <c r="K69" s="22"/>
      <c r="L69" s="22"/>
      <c r="M69" s="22"/>
      <c r="N69" s="22"/>
      <c r="O69" s="22"/>
      <c r="P69" s="22"/>
      <c r="Q69" s="22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9"/>
      <c r="AE69" s="17"/>
      <c r="AF69" s="17"/>
      <c r="AG69" s="17"/>
      <c r="AH69" s="9"/>
      <c r="AI69" s="224"/>
    </row>
    <row r="70" spans="2:35" ht="10.5" customHeight="1">
      <c r="B70" s="191" t="s">
        <v>4</v>
      </c>
      <c r="C70" s="191"/>
      <c r="D70" s="191"/>
      <c r="E70" s="2" t="s">
        <v>365</v>
      </c>
      <c r="F70" s="15" t="s">
        <v>5</v>
      </c>
      <c r="I70" s="15"/>
      <c r="J70" s="15"/>
      <c r="K70" s="15"/>
      <c r="L70" s="15"/>
      <c r="M70" s="15"/>
      <c r="N70" s="15"/>
      <c r="O70" s="15"/>
      <c r="P70" s="15"/>
      <c r="Q70" s="15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9"/>
      <c r="AE70" s="17"/>
      <c r="AF70" s="17"/>
      <c r="AG70" s="17"/>
      <c r="AH70" s="9"/>
      <c r="AI70" s="224"/>
    </row>
    <row r="71" spans="34:35" ht="10.5" customHeight="1">
      <c r="AH71" s="9"/>
      <c r="AI71" s="224"/>
    </row>
    <row r="72" spans="34:35" ht="11.25">
      <c r="AH72" s="9"/>
      <c r="AI72" s="224"/>
    </row>
    <row r="73" spans="34:35" ht="11.25">
      <c r="AH73" s="9"/>
      <c r="AI73" s="224"/>
    </row>
    <row r="74" ht="11.25">
      <c r="AH74" s="9"/>
    </row>
    <row r="75" ht="11.25">
      <c r="AH75" s="9"/>
    </row>
    <row r="76" ht="11.25">
      <c r="AH76" s="9"/>
    </row>
    <row r="77" ht="11.25">
      <c r="AH77" s="9"/>
    </row>
    <row r="78" ht="11.25">
      <c r="AH78" s="9"/>
    </row>
    <row r="79" ht="11.25">
      <c r="AH79" s="9"/>
    </row>
    <row r="80" ht="11.25">
      <c r="AH80" s="9"/>
    </row>
    <row r="81" ht="11.25">
      <c r="AH81" s="9"/>
    </row>
    <row r="82" ht="11.25">
      <c r="AH82" s="9"/>
    </row>
    <row r="83" ht="11.25">
      <c r="AH83" s="9"/>
    </row>
    <row r="84" ht="11.25">
      <c r="AH84" s="9"/>
    </row>
    <row r="85" ht="11.25">
      <c r="AH85" s="9"/>
    </row>
    <row r="86" ht="11.25">
      <c r="AH86" s="9"/>
    </row>
    <row r="87" ht="11.25">
      <c r="AH87" s="9"/>
    </row>
    <row r="88" ht="11.25">
      <c r="AH88" s="9"/>
    </row>
    <row r="89" ht="11.25">
      <c r="AH89" s="9"/>
    </row>
    <row r="90" ht="11.25">
      <c r="AH90" s="9"/>
    </row>
    <row r="91" ht="11.25">
      <c r="AH91" s="9"/>
    </row>
    <row r="92" ht="11.25">
      <c r="AH92" s="9"/>
    </row>
    <row r="93" ht="11.25">
      <c r="AH93" s="9"/>
    </row>
    <row r="94" ht="11.25">
      <c r="AH94" s="9"/>
    </row>
    <row r="95" ht="11.25">
      <c r="AH95" s="9"/>
    </row>
    <row r="96" ht="11.25">
      <c r="AH96" s="9"/>
    </row>
    <row r="97" ht="11.25">
      <c r="AH97" s="9"/>
    </row>
    <row r="98" ht="11.25">
      <c r="AH98" s="9"/>
    </row>
    <row r="99" ht="11.25">
      <c r="AH99" s="9"/>
    </row>
    <row r="100" ht="11.25">
      <c r="AH100" s="9"/>
    </row>
    <row r="101" ht="11.25">
      <c r="AH101" s="9"/>
    </row>
    <row r="102" ht="11.25">
      <c r="AH102" s="9"/>
    </row>
    <row r="103" ht="11.25">
      <c r="AH103" s="9"/>
    </row>
    <row r="104" ht="11.25">
      <c r="AH104" s="9"/>
    </row>
    <row r="105" ht="11.25">
      <c r="AH105" s="9"/>
    </row>
    <row r="106" ht="11.25">
      <c r="AH106" s="9"/>
    </row>
    <row r="107" ht="11.25">
      <c r="AH107" s="9"/>
    </row>
    <row r="108" ht="11.25">
      <c r="AH108" s="9"/>
    </row>
    <row r="109" ht="11.25">
      <c r="AH109" s="9"/>
    </row>
    <row r="110" ht="11.25">
      <c r="AH110" s="9"/>
    </row>
    <row r="111" ht="11.25">
      <c r="AH111" s="9"/>
    </row>
    <row r="112" ht="11.25">
      <c r="AH112" s="9"/>
    </row>
    <row r="113" ht="11.25">
      <c r="AH113" s="9"/>
    </row>
    <row r="114" ht="11.25">
      <c r="AH114" s="9"/>
    </row>
    <row r="115" ht="11.25">
      <c r="AH115" s="9"/>
    </row>
    <row r="116" ht="11.25">
      <c r="AH116" s="9"/>
    </row>
    <row r="117" ht="11.25">
      <c r="AH117" s="9"/>
    </row>
    <row r="118" ht="11.25">
      <c r="AH118" s="9"/>
    </row>
    <row r="119" ht="11.25">
      <c r="AH119" s="9"/>
    </row>
    <row r="120" ht="11.25">
      <c r="AH120" s="9"/>
    </row>
    <row r="121" ht="11.25">
      <c r="AH121" s="9"/>
    </row>
    <row r="122" ht="11.25">
      <c r="AH122" s="9"/>
    </row>
    <row r="123" ht="11.25">
      <c r="AH123" s="9"/>
    </row>
    <row r="124" ht="11.25">
      <c r="AH124" s="9"/>
    </row>
    <row r="125" ht="11.25">
      <c r="AH125" s="9"/>
    </row>
    <row r="126" ht="11.25">
      <c r="AH126" s="9"/>
    </row>
    <row r="127" ht="11.25">
      <c r="AH127" s="9"/>
    </row>
    <row r="128" ht="11.25">
      <c r="AH128" s="9"/>
    </row>
    <row r="129" ht="11.25">
      <c r="AH129" s="9"/>
    </row>
    <row r="130" ht="11.25">
      <c r="AH130" s="9"/>
    </row>
    <row r="131" ht="11.25">
      <c r="AH131" s="9"/>
    </row>
    <row r="132" ht="11.25">
      <c r="AH132" s="9"/>
    </row>
    <row r="133" ht="11.25">
      <c r="AH133" s="9"/>
    </row>
    <row r="134" ht="11.25">
      <c r="AH134" s="9"/>
    </row>
    <row r="135" ht="11.25">
      <c r="AH135" s="9"/>
    </row>
    <row r="136" ht="11.25">
      <c r="AH136" s="9"/>
    </row>
    <row r="137" ht="11.25">
      <c r="AH137" s="9"/>
    </row>
    <row r="138" ht="11.25">
      <c r="AH138" s="9"/>
    </row>
    <row r="139" ht="11.25">
      <c r="AH139" s="9"/>
    </row>
    <row r="140" ht="11.25">
      <c r="AH140" s="9"/>
    </row>
    <row r="141" ht="11.25">
      <c r="AH141" s="9"/>
    </row>
    <row r="142" ht="11.25">
      <c r="AH142" s="9"/>
    </row>
    <row r="143" ht="11.25">
      <c r="AH143" s="9"/>
    </row>
    <row r="144" ht="11.25">
      <c r="AH144" s="9"/>
    </row>
    <row r="145" ht="11.25">
      <c r="AH145" s="9"/>
    </row>
    <row r="146" ht="11.25">
      <c r="AH146" s="9"/>
    </row>
    <row r="147" ht="11.25">
      <c r="AH147" s="9"/>
    </row>
    <row r="148" ht="11.25">
      <c r="AH148" s="9"/>
    </row>
    <row r="149" ht="11.25">
      <c r="AH149" s="9"/>
    </row>
    <row r="150" ht="11.25">
      <c r="AH150" s="9"/>
    </row>
    <row r="151" ht="11.25">
      <c r="AH151" s="9"/>
    </row>
    <row r="152" ht="11.25">
      <c r="AH152" s="9"/>
    </row>
    <row r="153" ht="11.25">
      <c r="AH153" s="9"/>
    </row>
    <row r="154" ht="11.25">
      <c r="AH154" s="9"/>
    </row>
    <row r="155" ht="11.25">
      <c r="AH155" s="9"/>
    </row>
    <row r="156" ht="11.25">
      <c r="AH156" s="9"/>
    </row>
    <row r="157" ht="11.25">
      <c r="AH157" s="9"/>
    </row>
    <row r="158" ht="11.25">
      <c r="AH158" s="9"/>
    </row>
    <row r="159" ht="11.25">
      <c r="AH159" s="9"/>
    </row>
    <row r="160" ht="11.25">
      <c r="AH160" s="9"/>
    </row>
    <row r="161" ht="11.25">
      <c r="AH161" s="9"/>
    </row>
    <row r="162" ht="11.25">
      <c r="AH162" s="9"/>
    </row>
    <row r="163" ht="11.25">
      <c r="AH163" s="9"/>
    </row>
    <row r="164" ht="11.25">
      <c r="AH164" s="9"/>
    </row>
    <row r="165" ht="11.25">
      <c r="AH165" s="9"/>
    </row>
    <row r="166" ht="11.25">
      <c r="AH166" s="9"/>
    </row>
    <row r="167" ht="11.25">
      <c r="AH167" s="9"/>
    </row>
    <row r="168" ht="11.25">
      <c r="AH168" s="9"/>
    </row>
    <row r="169" ht="11.25">
      <c r="AH169" s="9"/>
    </row>
    <row r="170" ht="11.25">
      <c r="AH170" s="9"/>
    </row>
    <row r="171" ht="11.25">
      <c r="AH171" s="9"/>
    </row>
    <row r="172" ht="11.25">
      <c r="AH172" s="9"/>
    </row>
    <row r="173" ht="11.25">
      <c r="AH173" s="9"/>
    </row>
    <row r="174" ht="11.25">
      <c r="AH174" s="9"/>
    </row>
    <row r="175" ht="11.25">
      <c r="AH175" s="9"/>
    </row>
    <row r="176" ht="11.25">
      <c r="AH176" s="9"/>
    </row>
    <row r="177" ht="11.25">
      <c r="AH177" s="9"/>
    </row>
    <row r="178" ht="11.25">
      <c r="AH178" s="9"/>
    </row>
    <row r="179" ht="11.25">
      <c r="AH179" s="9"/>
    </row>
    <row r="180" ht="11.25">
      <c r="AH180" s="9"/>
    </row>
    <row r="181" ht="11.25">
      <c r="AH181" s="9"/>
    </row>
    <row r="182" ht="11.25">
      <c r="AH182" s="9"/>
    </row>
    <row r="183" ht="11.25">
      <c r="AH183" s="9"/>
    </row>
    <row r="184" ht="11.25">
      <c r="AH184" s="9"/>
    </row>
    <row r="185" ht="11.25">
      <c r="AH185" s="9"/>
    </row>
    <row r="186" ht="11.25">
      <c r="AH186" s="9"/>
    </row>
    <row r="187" ht="11.25">
      <c r="AH187" s="9"/>
    </row>
    <row r="188" ht="11.25">
      <c r="AH188" s="9"/>
    </row>
    <row r="189" ht="11.25">
      <c r="AH189" s="9"/>
    </row>
    <row r="190" ht="11.25">
      <c r="AH190" s="9"/>
    </row>
    <row r="191" ht="11.25">
      <c r="AH191" s="9"/>
    </row>
    <row r="192" ht="11.25">
      <c r="AH192" s="9"/>
    </row>
    <row r="193" ht="11.25">
      <c r="AH193" s="9"/>
    </row>
    <row r="194" ht="11.25">
      <c r="AH194" s="9"/>
    </row>
    <row r="195" ht="11.25">
      <c r="AH195" s="9"/>
    </row>
    <row r="196" ht="11.25">
      <c r="AH196" s="9"/>
    </row>
    <row r="197" ht="11.25">
      <c r="AH197" s="9"/>
    </row>
    <row r="198" ht="11.25">
      <c r="AH198" s="9"/>
    </row>
    <row r="199" ht="11.25">
      <c r="AH199" s="9"/>
    </row>
    <row r="200" ht="11.25">
      <c r="AH200" s="9"/>
    </row>
    <row r="201" ht="11.25">
      <c r="AH201" s="9"/>
    </row>
    <row r="202" ht="11.25">
      <c r="AH202" s="9"/>
    </row>
    <row r="203" ht="11.25">
      <c r="AH203" s="9"/>
    </row>
    <row r="204" ht="11.25">
      <c r="AH204" s="9"/>
    </row>
    <row r="205" ht="11.25">
      <c r="AH205" s="9"/>
    </row>
    <row r="206" ht="11.25">
      <c r="AH206" s="9"/>
    </row>
    <row r="207" ht="11.25">
      <c r="AH207" s="9"/>
    </row>
    <row r="208" ht="11.25">
      <c r="AH208" s="9"/>
    </row>
    <row r="209" ht="11.25">
      <c r="AH209" s="9"/>
    </row>
    <row r="210" ht="11.25">
      <c r="AH210" s="9"/>
    </row>
    <row r="211" ht="11.25">
      <c r="AH211" s="9"/>
    </row>
    <row r="212" ht="11.25">
      <c r="AH212" s="9"/>
    </row>
    <row r="213" ht="11.25">
      <c r="AH213" s="9"/>
    </row>
    <row r="214" ht="11.25">
      <c r="AH214" s="9"/>
    </row>
    <row r="215" ht="11.25">
      <c r="AH215" s="9"/>
    </row>
    <row r="216" ht="11.25">
      <c r="AH216" s="9"/>
    </row>
    <row r="217" ht="11.25">
      <c r="AH217" s="9"/>
    </row>
    <row r="218" ht="11.25">
      <c r="AH218" s="9"/>
    </row>
    <row r="219" ht="11.25">
      <c r="AH219" s="9"/>
    </row>
    <row r="220" ht="11.25">
      <c r="AH220" s="9"/>
    </row>
    <row r="221" ht="11.25">
      <c r="AH221" s="9"/>
    </row>
    <row r="222" ht="11.25">
      <c r="AH222" s="9"/>
    </row>
    <row r="223" ht="11.25">
      <c r="AH223" s="9"/>
    </row>
    <row r="224" ht="11.25">
      <c r="AH224" s="9"/>
    </row>
    <row r="225" ht="11.25">
      <c r="AH225" s="9"/>
    </row>
    <row r="226" ht="11.25">
      <c r="AH226" s="9"/>
    </row>
    <row r="227" ht="11.25">
      <c r="AH227" s="9"/>
    </row>
    <row r="228" ht="11.25">
      <c r="AH228" s="9"/>
    </row>
    <row r="229" ht="11.25">
      <c r="AH229" s="9"/>
    </row>
    <row r="230" ht="11.25">
      <c r="AH230" s="9"/>
    </row>
    <row r="231" ht="11.25">
      <c r="AH231" s="9"/>
    </row>
    <row r="232" ht="11.25">
      <c r="AH232" s="9"/>
    </row>
    <row r="233" ht="11.25">
      <c r="AH233" s="9"/>
    </row>
    <row r="234" ht="11.25">
      <c r="AH234" s="9"/>
    </row>
    <row r="235" ht="11.25">
      <c r="AH235" s="9"/>
    </row>
    <row r="236" ht="11.25">
      <c r="AH236" s="9"/>
    </row>
    <row r="237" ht="11.25">
      <c r="AH237" s="9"/>
    </row>
    <row r="238" ht="11.25">
      <c r="AH238" s="9"/>
    </row>
    <row r="239" ht="11.25">
      <c r="AH239" s="9"/>
    </row>
    <row r="240" ht="11.25">
      <c r="AH240" s="9"/>
    </row>
    <row r="241" ht="11.25">
      <c r="AH241" s="9"/>
    </row>
    <row r="242" ht="11.25">
      <c r="AH242" s="9"/>
    </row>
    <row r="243" ht="11.25">
      <c r="AH243" s="9"/>
    </row>
    <row r="244" ht="11.25">
      <c r="AH244" s="9"/>
    </row>
    <row r="245" ht="11.25">
      <c r="AH245" s="9"/>
    </row>
    <row r="246" ht="11.25">
      <c r="AH246" s="9"/>
    </row>
    <row r="247" ht="11.25">
      <c r="AH247" s="9"/>
    </row>
    <row r="248" ht="11.25">
      <c r="AH248" s="9"/>
    </row>
    <row r="249" ht="11.25">
      <c r="AH249" s="9"/>
    </row>
    <row r="250" ht="11.25">
      <c r="AH250" s="9"/>
    </row>
    <row r="251" ht="11.25">
      <c r="AH251" s="9"/>
    </row>
    <row r="252" ht="11.25">
      <c r="AH252" s="9"/>
    </row>
    <row r="253" ht="11.25">
      <c r="AH253" s="9"/>
    </row>
    <row r="254" ht="11.25">
      <c r="AH254" s="9"/>
    </row>
    <row r="255" ht="11.25">
      <c r="AH255" s="9"/>
    </row>
    <row r="256" ht="11.25">
      <c r="AH256" s="9"/>
    </row>
    <row r="257" ht="11.25">
      <c r="AH257" s="9"/>
    </row>
    <row r="258" ht="11.25">
      <c r="AH258" s="9"/>
    </row>
    <row r="259" ht="11.25">
      <c r="AH259" s="9"/>
    </row>
    <row r="260" ht="11.25">
      <c r="AH260" s="9"/>
    </row>
    <row r="261" ht="11.25">
      <c r="AH261" s="9"/>
    </row>
    <row r="262" ht="11.25">
      <c r="AH262" s="9"/>
    </row>
    <row r="263" ht="11.25">
      <c r="AH263" s="9"/>
    </row>
    <row r="264" ht="11.25">
      <c r="AH264" s="9"/>
    </row>
    <row r="265" ht="11.25">
      <c r="AH265" s="9"/>
    </row>
    <row r="266" ht="11.25">
      <c r="AH266" s="9"/>
    </row>
    <row r="267" ht="11.25">
      <c r="AH267" s="9"/>
    </row>
    <row r="268" ht="11.25">
      <c r="AH268" s="9"/>
    </row>
    <row r="269" ht="11.25">
      <c r="AH269" s="9"/>
    </row>
    <row r="270" ht="11.25">
      <c r="AH270" s="9"/>
    </row>
    <row r="271" ht="11.25">
      <c r="AH271" s="9"/>
    </row>
    <row r="272" ht="11.25">
      <c r="AH272" s="9"/>
    </row>
    <row r="273" ht="11.25">
      <c r="AH273" s="9"/>
    </row>
  </sheetData>
  <mergeCells count="62">
    <mergeCell ref="D66:AC66"/>
    <mergeCell ref="E67:AC67"/>
    <mergeCell ref="C69:D69"/>
    <mergeCell ref="B70:D70"/>
    <mergeCell ref="D62:AC62"/>
    <mergeCell ref="E63:AC63"/>
    <mergeCell ref="D64:AC64"/>
    <mergeCell ref="E65:AC65"/>
    <mergeCell ref="D52:AC52"/>
    <mergeCell ref="E53:AC53"/>
    <mergeCell ref="D57:AC57"/>
    <mergeCell ref="E59:AC59"/>
    <mergeCell ref="E54:AC54"/>
    <mergeCell ref="D55:AC55"/>
    <mergeCell ref="E56:AC56"/>
    <mergeCell ref="E58:AC58"/>
    <mergeCell ref="E60:AC60"/>
    <mergeCell ref="C61:AC61"/>
    <mergeCell ref="B3:AG3"/>
    <mergeCell ref="E13:AC13"/>
    <mergeCell ref="D12:AC12"/>
    <mergeCell ref="E11:AC11"/>
    <mergeCell ref="D10:AC10"/>
    <mergeCell ref="B5:AD6"/>
    <mergeCell ref="AE5:AG5"/>
    <mergeCell ref="D16:AC16"/>
    <mergeCell ref="E15:AC15"/>
    <mergeCell ref="D14:AC14"/>
    <mergeCell ref="C9:AC9"/>
    <mergeCell ref="E20:AC20"/>
    <mergeCell ref="D19:AC19"/>
    <mergeCell ref="E18:AC18"/>
    <mergeCell ref="E17:AC17"/>
    <mergeCell ref="E22:AC22"/>
    <mergeCell ref="D21:AC21"/>
    <mergeCell ref="E23:AC23"/>
    <mergeCell ref="D24:AC24"/>
    <mergeCell ref="E25:AC25"/>
    <mergeCell ref="D26:AC26"/>
    <mergeCell ref="E27:AC27"/>
    <mergeCell ref="D28:AC28"/>
    <mergeCell ref="E29:AC29"/>
    <mergeCell ref="D30:AC30"/>
    <mergeCell ref="E31:AC31"/>
    <mergeCell ref="D32:AC32"/>
    <mergeCell ref="E33:AC33"/>
    <mergeCell ref="E43:AC43"/>
    <mergeCell ref="C38:AC38"/>
    <mergeCell ref="E34:AC34"/>
    <mergeCell ref="D40:AC40"/>
    <mergeCell ref="E41:AC41"/>
    <mergeCell ref="D42:AC42"/>
    <mergeCell ref="E49:AC49"/>
    <mergeCell ref="D50:AC50"/>
    <mergeCell ref="E51:AC51"/>
    <mergeCell ref="E35:AC35"/>
    <mergeCell ref="C39:AC39"/>
    <mergeCell ref="E44:AC44"/>
    <mergeCell ref="D45:AC45"/>
    <mergeCell ref="E46:AC46"/>
    <mergeCell ref="D47:AC47"/>
    <mergeCell ref="E48:AC4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64"/>
  <sheetViews>
    <sheetView view="pageBreakPreview" zoomScale="60" workbookViewId="0" topLeftCell="A7">
      <selection activeCell="AN24" sqref="AN24"/>
    </sheetView>
  </sheetViews>
  <sheetFormatPr defaultColWidth="9.00390625" defaultRowHeight="13.5"/>
  <cols>
    <col min="1" max="1" width="1.00390625" style="3" customWidth="1"/>
    <col min="2" max="30" width="1.625" style="3" customWidth="1"/>
    <col min="31" max="33" width="17.375" style="3" customWidth="1"/>
    <col min="34" max="34" width="1.625" style="3" customWidth="1"/>
    <col min="35" max="16384" width="9.00390625" style="3" customWidth="1"/>
  </cols>
  <sheetData>
    <row r="1" spans="33:34" ht="10.5" customHeight="1">
      <c r="AG1" s="6"/>
      <c r="AH1" s="138" t="s">
        <v>377</v>
      </c>
    </row>
    <row r="2" ht="10.5" customHeight="1"/>
    <row r="3" spans="2:34" s="1" customFormat="1" ht="18" customHeight="1">
      <c r="B3" s="189" t="s">
        <v>366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23"/>
    </row>
    <row r="4" spans="2:34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9"/>
    </row>
    <row r="5" spans="2:34" ht="18" customHeight="1">
      <c r="B5" s="192" t="s">
        <v>248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249"/>
      <c r="AE5" s="202" t="s">
        <v>249</v>
      </c>
      <c r="AF5" s="252"/>
      <c r="AG5" s="252"/>
      <c r="AH5" s="9"/>
    </row>
    <row r="6" spans="2:34" ht="18" customHeight="1"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1"/>
      <c r="AE6" s="122" t="s">
        <v>13</v>
      </c>
      <c r="AF6" s="122" t="s">
        <v>14</v>
      </c>
      <c r="AG6" s="83" t="s">
        <v>15</v>
      </c>
      <c r="AH6" s="7"/>
    </row>
    <row r="7" spans="2:34" ht="14.25" customHeigh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76" t="s">
        <v>259</v>
      </c>
      <c r="AF7" s="16" t="s">
        <v>272</v>
      </c>
      <c r="AG7" s="16" t="s">
        <v>272</v>
      </c>
      <c r="AH7" s="8"/>
    </row>
    <row r="8" spans="2:34" ht="14.25" customHeight="1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/>
      <c r="AE8" s="125"/>
      <c r="AF8" s="17"/>
      <c r="AG8" s="46"/>
      <c r="AH8" s="17"/>
    </row>
    <row r="9" spans="2:36" s="29" customFormat="1" ht="14.25" customHeight="1">
      <c r="B9" s="30"/>
      <c r="C9" s="204" t="s">
        <v>117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30"/>
      <c r="AE9" s="108">
        <v>45790011</v>
      </c>
      <c r="AF9" s="130">
        <f>ROUND(AE9/AE$9*100,1)</f>
        <v>100</v>
      </c>
      <c r="AG9" s="126">
        <f>SUM(AE9/AI9-1)*100</f>
        <v>-0.03541875904011782</v>
      </c>
      <c r="AH9" s="27"/>
      <c r="AI9" s="228">
        <v>45806235</v>
      </c>
      <c r="AJ9" s="222"/>
    </row>
    <row r="10" spans="2:36" ht="14.25" customHeight="1">
      <c r="B10" s="9"/>
      <c r="C10" s="7"/>
      <c r="D10" s="238" t="s">
        <v>118</v>
      </c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9"/>
      <c r="AE10" s="71">
        <v>27299577</v>
      </c>
      <c r="AF10" s="48">
        <f aca="true" t="shared" si="0" ref="AF10:AF23">ROUND(AE10/AE$9*100,1)</f>
        <v>59.6</v>
      </c>
      <c r="AG10" s="46">
        <f aca="true" t="shared" si="1" ref="AG10:AG17">SUM(AE10/AI10-1)*100</f>
        <v>-4.6519231341489276</v>
      </c>
      <c r="AH10" s="18"/>
      <c r="AI10" s="229">
        <v>28631492</v>
      </c>
      <c r="AJ10" s="224"/>
    </row>
    <row r="11" spans="2:36" ht="14.25" customHeight="1">
      <c r="B11" s="9"/>
      <c r="C11" s="7"/>
      <c r="D11" s="7"/>
      <c r="E11" s="238" t="s">
        <v>118</v>
      </c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9"/>
      <c r="AE11" s="71">
        <v>27299577</v>
      </c>
      <c r="AF11" s="48">
        <f t="shared" si="0"/>
        <v>59.6</v>
      </c>
      <c r="AG11" s="46">
        <f t="shared" si="1"/>
        <v>-4.6519231341489276</v>
      </c>
      <c r="AH11" s="18"/>
      <c r="AI11" s="229">
        <v>28631492</v>
      </c>
      <c r="AJ11" s="224"/>
    </row>
    <row r="12" spans="2:36" ht="14.25" customHeight="1">
      <c r="B12" s="9"/>
      <c r="C12" s="7"/>
      <c r="D12" s="238" t="s">
        <v>37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9"/>
      <c r="AE12" s="71">
        <v>12303587</v>
      </c>
      <c r="AF12" s="48">
        <f t="shared" si="0"/>
        <v>26.9</v>
      </c>
      <c r="AG12" s="46">
        <f t="shared" si="1"/>
        <v>7.654204906673079</v>
      </c>
      <c r="AH12" s="18"/>
      <c r="AI12" s="229">
        <v>11428803</v>
      </c>
      <c r="AJ12" s="224"/>
    </row>
    <row r="13" spans="2:36" ht="14.25" customHeight="1">
      <c r="B13" s="9"/>
      <c r="C13" s="7"/>
      <c r="D13" s="7"/>
      <c r="E13" s="238" t="s">
        <v>38</v>
      </c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9"/>
      <c r="AE13" s="71">
        <v>12303587</v>
      </c>
      <c r="AF13" s="48">
        <f t="shared" si="0"/>
        <v>26.9</v>
      </c>
      <c r="AG13" s="46">
        <f t="shared" si="1"/>
        <v>7.654204906673079</v>
      </c>
      <c r="AH13" s="18"/>
      <c r="AI13" s="229">
        <v>11428803</v>
      </c>
      <c r="AJ13" s="224"/>
    </row>
    <row r="14" spans="2:36" ht="14.25" customHeight="1">
      <c r="B14" s="9"/>
      <c r="C14" s="7"/>
      <c r="D14" s="238" t="s">
        <v>112</v>
      </c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9"/>
      <c r="AE14" s="71">
        <v>3075898</v>
      </c>
      <c r="AF14" s="48">
        <f t="shared" si="0"/>
        <v>6.7</v>
      </c>
      <c r="AG14" s="46">
        <f t="shared" si="1"/>
        <v>7.6542392362315415</v>
      </c>
      <c r="AH14" s="18"/>
      <c r="AI14" s="229">
        <v>2857201</v>
      </c>
      <c r="AJ14" s="224"/>
    </row>
    <row r="15" spans="2:36" ht="14.25" customHeight="1">
      <c r="B15" s="9"/>
      <c r="C15" s="7"/>
      <c r="D15" s="7"/>
      <c r="E15" s="238" t="s">
        <v>42</v>
      </c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9"/>
      <c r="AE15" s="71">
        <v>3075898</v>
      </c>
      <c r="AF15" s="48">
        <f t="shared" si="0"/>
        <v>6.7</v>
      </c>
      <c r="AG15" s="46">
        <f t="shared" si="1"/>
        <v>7.6542392362315415</v>
      </c>
      <c r="AH15" s="18"/>
      <c r="AI15" s="229">
        <v>2857201</v>
      </c>
      <c r="AJ15" s="224"/>
    </row>
    <row r="16" spans="2:36" ht="14.25" customHeight="1">
      <c r="B16" s="9"/>
      <c r="C16" s="7"/>
      <c r="D16" s="238" t="s">
        <v>49</v>
      </c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9"/>
      <c r="AE16" s="71">
        <v>3075897</v>
      </c>
      <c r="AF16" s="48">
        <f t="shared" si="0"/>
        <v>6.7</v>
      </c>
      <c r="AG16" s="46">
        <f t="shared" si="1"/>
        <v>7.65416655875224</v>
      </c>
      <c r="AH16" s="18"/>
      <c r="AI16" s="229">
        <v>2857202</v>
      </c>
      <c r="AJ16" s="224"/>
    </row>
    <row r="17" spans="2:36" ht="14.25" customHeight="1">
      <c r="B17" s="9"/>
      <c r="C17" s="7"/>
      <c r="D17" s="7"/>
      <c r="E17" s="238" t="s">
        <v>50</v>
      </c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9"/>
      <c r="AE17" s="71">
        <v>3075897</v>
      </c>
      <c r="AF17" s="48">
        <f t="shared" si="0"/>
        <v>6.7</v>
      </c>
      <c r="AG17" s="46">
        <f t="shared" si="1"/>
        <v>7.65416655875224</v>
      </c>
      <c r="AH17" s="18"/>
      <c r="AI17" s="229">
        <v>2857202</v>
      </c>
      <c r="AJ17" s="224"/>
    </row>
    <row r="18" spans="2:36" ht="14.25" customHeight="1">
      <c r="B18" s="9"/>
      <c r="C18" s="7"/>
      <c r="D18" s="238" t="s">
        <v>52</v>
      </c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9"/>
      <c r="AE18" s="71">
        <v>1</v>
      </c>
      <c r="AF18" s="48">
        <f t="shared" si="0"/>
        <v>0</v>
      </c>
      <c r="AG18" s="160">
        <v>0</v>
      </c>
      <c r="AH18" s="18"/>
      <c r="AI18" s="229">
        <v>1</v>
      </c>
      <c r="AJ18" s="224"/>
    </row>
    <row r="19" spans="2:36" ht="14.25" customHeight="1">
      <c r="B19" s="9"/>
      <c r="C19" s="7"/>
      <c r="D19" s="7"/>
      <c r="E19" s="238" t="s">
        <v>52</v>
      </c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9"/>
      <c r="AE19" s="71">
        <v>1</v>
      </c>
      <c r="AF19" s="48">
        <f t="shared" si="0"/>
        <v>0</v>
      </c>
      <c r="AG19" s="160">
        <v>0</v>
      </c>
      <c r="AH19" s="18"/>
      <c r="AI19" s="229">
        <v>1</v>
      </c>
      <c r="AJ19" s="224"/>
    </row>
    <row r="20" spans="2:36" ht="14.25" customHeight="1">
      <c r="B20" s="9"/>
      <c r="C20" s="7"/>
      <c r="D20" s="238" t="s">
        <v>53</v>
      </c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9"/>
      <c r="AE20" s="71">
        <v>352051</v>
      </c>
      <c r="AF20" s="48">
        <f t="shared" si="0"/>
        <v>0.8</v>
      </c>
      <c r="AG20" s="46">
        <f>SUM(AE20/AI20-1)*100</f>
        <v>1016.3463977676306</v>
      </c>
      <c r="AH20" s="18"/>
      <c r="AI20" s="229">
        <v>31536</v>
      </c>
      <c r="AJ20" s="224"/>
    </row>
    <row r="21" spans="2:36" ht="14.25" customHeight="1">
      <c r="B21" s="9"/>
      <c r="C21" s="7"/>
      <c r="D21" s="7"/>
      <c r="E21" s="238" t="s">
        <v>119</v>
      </c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9"/>
      <c r="AE21" s="71">
        <v>2</v>
      </c>
      <c r="AF21" s="48">
        <f t="shared" si="0"/>
        <v>0</v>
      </c>
      <c r="AG21" s="160">
        <v>0</v>
      </c>
      <c r="AH21" s="18"/>
      <c r="AI21" s="229">
        <v>2</v>
      </c>
      <c r="AJ21" s="224"/>
    </row>
    <row r="22" spans="2:36" ht="14.25" customHeight="1">
      <c r="B22" s="9"/>
      <c r="C22" s="7"/>
      <c r="D22" s="7"/>
      <c r="E22" s="238" t="s">
        <v>108</v>
      </c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9"/>
      <c r="AE22" s="71">
        <v>30</v>
      </c>
      <c r="AF22" s="48">
        <f t="shared" si="0"/>
        <v>0</v>
      </c>
      <c r="AG22" s="160">
        <v>0</v>
      </c>
      <c r="AH22" s="18"/>
      <c r="AI22" s="229">
        <v>30</v>
      </c>
      <c r="AJ22" s="224"/>
    </row>
    <row r="23" spans="2:36" ht="14.25" customHeight="1">
      <c r="B23" s="9"/>
      <c r="C23" s="7"/>
      <c r="D23" s="7"/>
      <c r="E23" s="238" t="s">
        <v>58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9"/>
      <c r="AE23" s="71">
        <v>35019</v>
      </c>
      <c r="AF23" s="48">
        <f t="shared" si="0"/>
        <v>0.1</v>
      </c>
      <c r="AG23" s="46">
        <f>SUM(AE23/AI23-1)*100</f>
        <v>11.157313357034027</v>
      </c>
      <c r="AH23" s="18"/>
      <c r="AI23" s="229">
        <v>31504</v>
      </c>
      <c r="AJ23" s="224"/>
    </row>
    <row r="24" spans="2:36" ht="14.25" customHeight="1"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9"/>
      <c r="AE24" s="71"/>
      <c r="AF24" s="48"/>
      <c r="AG24" s="46"/>
      <c r="AH24" s="18"/>
      <c r="AI24" s="229"/>
      <c r="AJ24" s="224"/>
    </row>
    <row r="25" spans="2:36" ht="14.25" customHeight="1">
      <c r="B25" s="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9"/>
      <c r="AE25" s="71"/>
      <c r="AF25" s="49"/>
      <c r="AG25" s="46"/>
      <c r="AH25" s="17"/>
      <c r="AI25" s="229"/>
      <c r="AJ25" s="224"/>
    </row>
    <row r="26" spans="2:36" s="29" customFormat="1" ht="14.25" customHeight="1">
      <c r="B26" s="30"/>
      <c r="C26" s="204" t="s">
        <v>3</v>
      </c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30"/>
      <c r="AE26" s="108">
        <v>86250</v>
      </c>
      <c r="AF26" s="50">
        <v>100</v>
      </c>
      <c r="AG26" s="187">
        <v>0</v>
      </c>
      <c r="AH26" s="27"/>
      <c r="AI26" s="228">
        <v>86250</v>
      </c>
      <c r="AJ26" s="222"/>
    </row>
    <row r="27" spans="2:36" ht="14.25" customHeight="1">
      <c r="B27" s="9"/>
      <c r="C27" s="7"/>
      <c r="D27" s="238" t="s">
        <v>49</v>
      </c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9"/>
      <c r="AE27" s="71">
        <v>86250</v>
      </c>
      <c r="AF27" s="49">
        <v>100</v>
      </c>
      <c r="AG27" s="160">
        <v>0</v>
      </c>
      <c r="AH27" s="18"/>
      <c r="AI27" s="229">
        <v>86250</v>
      </c>
      <c r="AJ27" s="224"/>
    </row>
    <row r="28" spans="2:36" ht="14.25" customHeight="1">
      <c r="B28" s="9"/>
      <c r="C28" s="7"/>
      <c r="D28" s="7"/>
      <c r="E28" s="238" t="s">
        <v>50</v>
      </c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9"/>
      <c r="AE28" s="71">
        <v>86250</v>
      </c>
      <c r="AF28" s="49">
        <v>100</v>
      </c>
      <c r="AG28" s="160">
        <v>0</v>
      </c>
      <c r="AH28" s="18"/>
      <c r="AI28" s="229">
        <v>86250</v>
      </c>
      <c r="AJ28" s="224"/>
    </row>
    <row r="29" spans="2:36" ht="14.25" customHeight="1"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9"/>
      <c r="AE29" s="71"/>
      <c r="AF29" s="49"/>
      <c r="AG29" s="46"/>
      <c r="AH29" s="18"/>
      <c r="AI29" s="229"/>
      <c r="AJ29" s="224"/>
    </row>
    <row r="30" spans="2:36" ht="14.25" customHeight="1">
      <c r="B30" s="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9"/>
      <c r="AE30" s="71"/>
      <c r="AF30" s="49"/>
      <c r="AG30" s="46"/>
      <c r="AH30" s="17"/>
      <c r="AI30" s="229"/>
      <c r="AJ30" s="224"/>
    </row>
    <row r="31" spans="2:36" s="29" customFormat="1" ht="14.25" customHeight="1">
      <c r="B31" s="30"/>
      <c r="C31" s="204" t="s">
        <v>120</v>
      </c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30"/>
      <c r="AE31" s="108">
        <v>455501</v>
      </c>
      <c r="AF31" s="50">
        <f>ROUND(AE31/AE$31*100,1)</f>
        <v>100</v>
      </c>
      <c r="AG31" s="126">
        <f>SUM(AE31/AI31-1)*100</f>
        <v>5.62684933539872</v>
      </c>
      <c r="AH31" s="27"/>
      <c r="AI31" s="228">
        <v>431236</v>
      </c>
      <c r="AJ31" s="222"/>
    </row>
    <row r="32" spans="2:36" ht="14.25" customHeight="1">
      <c r="B32" s="9"/>
      <c r="C32" s="7"/>
      <c r="D32" s="238" t="s">
        <v>34</v>
      </c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9"/>
      <c r="AE32" s="71">
        <v>265392</v>
      </c>
      <c r="AF32" s="48">
        <f>ROUND(AE32/AE$31*100,1)</f>
        <v>58.3</v>
      </c>
      <c r="AG32" s="46">
        <f>SUM(AE32/AI32-1)*100</f>
        <v>25.138273945086496</v>
      </c>
      <c r="AH32" s="18"/>
      <c r="AI32" s="229">
        <v>212079</v>
      </c>
      <c r="AJ32" s="224"/>
    </row>
    <row r="33" spans="2:36" ht="14.25" customHeight="1">
      <c r="B33" s="9"/>
      <c r="C33" s="7"/>
      <c r="D33" s="7"/>
      <c r="E33" s="238" t="s">
        <v>35</v>
      </c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9"/>
      <c r="AE33" s="71">
        <v>265392</v>
      </c>
      <c r="AF33" s="48">
        <f>ROUND(AE33/AE$31*100,1)</f>
        <v>58.3</v>
      </c>
      <c r="AG33" s="46">
        <f>SUM(AE33/AI33-1)*100</f>
        <v>25.138273945086496</v>
      </c>
      <c r="AH33" s="18"/>
      <c r="AI33" s="229">
        <v>212079</v>
      </c>
      <c r="AJ33" s="224"/>
    </row>
    <row r="34" spans="2:36" ht="14.25" customHeight="1">
      <c r="B34" s="9"/>
      <c r="C34" s="7"/>
      <c r="D34" s="238" t="s">
        <v>49</v>
      </c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9"/>
      <c r="AE34" s="71">
        <v>190107</v>
      </c>
      <c r="AF34" s="48">
        <f aca="true" t="shared" si="2" ref="AF34:AF39">ROUND(AE34/AE$31*100,1)</f>
        <v>41.7</v>
      </c>
      <c r="AG34" s="46">
        <f>SUM(AE34/AI34-1)*100</f>
        <v>-13.254545869361866</v>
      </c>
      <c r="AH34" s="18"/>
      <c r="AI34" s="229">
        <v>219155</v>
      </c>
      <c r="AJ34" s="224"/>
    </row>
    <row r="35" spans="2:36" ht="14.25" customHeight="1">
      <c r="B35" s="9"/>
      <c r="C35" s="7"/>
      <c r="D35" s="7"/>
      <c r="E35" s="238" t="s">
        <v>50</v>
      </c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9"/>
      <c r="AE35" s="71">
        <v>190107</v>
      </c>
      <c r="AF35" s="48">
        <f t="shared" si="2"/>
        <v>41.7</v>
      </c>
      <c r="AG35" s="46">
        <f>SUM(AE35/AI35-1)*100</f>
        <v>-13.254545869361866</v>
      </c>
      <c r="AH35" s="18"/>
      <c r="AI35" s="229">
        <v>219155</v>
      </c>
      <c r="AJ35" s="224"/>
    </row>
    <row r="36" spans="2:36" ht="14.25" customHeight="1">
      <c r="B36" s="9"/>
      <c r="C36" s="7"/>
      <c r="D36" s="238" t="s">
        <v>114</v>
      </c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9"/>
      <c r="AE36" s="71">
        <v>1</v>
      </c>
      <c r="AF36" s="48">
        <f t="shared" si="2"/>
        <v>0</v>
      </c>
      <c r="AG36" s="160">
        <v>0</v>
      </c>
      <c r="AH36" s="18"/>
      <c r="AI36" s="229">
        <v>1</v>
      </c>
      <c r="AJ36" s="224"/>
    </row>
    <row r="37" spans="2:36" ht="14.25" customHeight="1">
      <c r="B37" s="9"/>
      <c r="C37" s="7"/>
      <c r="D37" s="7"/>
      <c r="E37" s="238" t="s">
        <v>121</v>
      </c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9"/>
      <c r="AE37" s="71">
        <v>1</v>
      </c>
      <c r="AF37" s="48">
        <f t="shared" si="2"/>
        <v>0</v>
      </c>
      <c r="AG37" s="160">
        <v>0</v>
      </c>
      <c r="AH37" s="18"/>
      <c r="AI37" s="229">
        <v>1</v>
      </c>
      <c r="AJ37" s="224"/>
    </row>
    <row r="38" spans="2:36" ht="14.25" customHeight="1">
      <c r="B38" s="9"/>
      <c r="C38" s="7"/>
      <c r="D38" s="238" t="s">
        <v>53</v>
      </c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9"/>
      <c r="AE38" s="71">
        <v>1</v>
      </c>
      <c r="AF38" s="48">
        <f t="shared" si="2"/>
        <v>0</v>
      </c>
      <c r="AG38" s="160">
        <v>0</v>
      </c>
      <c r="AH38" s="18"/>
      <c r="AI38" s="229">
        <v>1</v>
      </c>
      <c r="AJ38" s="224"/>
    </row>
    <row r="39" spans="2:36" ht="14.25" customHeight="1">
      <c r="B39" s="9"/>
      <c r="C39" s="7"/>
      <c r="D39" s="7"/>
      <c r="E39" s="238" t="s">
        <v>108</v>
      </c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9"/>
      <c r="AE39" s="71">
        <v>1</v>
      </c>
      <c r="AF39" s="48">
        <f t="shared" si="2"/>
        <v>0</v>
      </c>
      <c r="AG39" s="160">
        <v>0</v>
      </c>
      <c r="AH39" s="18"/>
      <c r="AI39" s="229">
        <v>1</v>
      </c>
      <c r="AJ39" s="224"/>
    </row>
    <row r="40" spans="2:36" ht="14.25" customHeight="1">
      <c r="B40" s="9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9"/>
      <c r="AE40" s="71"/>
      <c r="AF40" s="48"/>
      <c r="AG40" s="46"/>
      <c r="AH40" s="18"/>
      <c r="AI40" s="229"/>
      <c r="AJ40" s="224"/>
    </row>
    <row r="41" spans="2:36" ht="14.25" customHeight="1">
      <c r="B41" s="9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9"/>
      <c r="AE41" s="71"/>
      <c r="AF41" s="49"/>
      <c r="AG41" s="46"/>
      <c r="AH41" s="17"/>
      <c r="AI41" s="229"/>
      <c r="AJ41" s="224"/>
    </row>
    <row r="42" spans="2:36" s="29" customFormat="1" ht="14.25" customHeight="1">
      <c r="B42" s="30"/>
      <c r="C42" s="204" t="s">
        <v>122</v>
      </c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30"/>
      <c r="AE42" s="108">
        <v>384842</v>
      </c>
      <c r="AF42" s="50">
        <f>ROUND(AE42/AE$42*100,1)</f>
        <v>100</v>
      </c>
      <c r="AG42" s="126">
        <f>SUM(AE42/AI42-1)*100</f>
        <v>-9.141518833134231</v>
      </c>
      <c r="AH42" s="27"/>
      <c r="AI42" s="228">
        <v>423562</v>
      </c>
      <c r="AJ42" s="222"/>
    </row>
    <row r="43" spans="2:36" ht="14.25" customHeight="1">
      <c r="B43" s="9"/>
      <c r="C43" s="7"/>
      <c r="D43" s="238" t="s">
        <v>123</v>
      </c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9"/>
      <c r="AE43" s="71">
        <v>384839</v>
      </c>
      <c r="AF43" s="48">
        <f>ROUND(AE43/AE$42*100,1)</f>
        <v>100</v>
      </c>
      <c r="AG43" s="46">
        <f>SUM(AE43/AI43-1)*100</f>
        <v>-9.141583581035938</v>
      </c>
      <c r="AH43" s="18"/>
      <c r="AI43" s="229">
        <v>423559</v>
      </c>
      <c r="AJ43" s="224"/>
    </row>
    <row r="44" spans="2:36" ht="14.25" customHeight="1">
      <c r="B44" s="9"/>
      <c r="C44" s="7"/>
      <c r="D44" s="7"/>
      <c r="E44" s="238" t="s">
        <v>124</v>
      </c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9"/>
      <c r="AE44" s="71">
        <v>384839</v>
      </c>
      <c r="AF44" s="48">
        <f aca="true" t="shared" si="3" ref="AF44:AF49">ROUND(AE44/AE$42*100,1)</f>
        <v>100</v>
      </c>
      <c r="AG44" s="46">
        <f>SUM(AE44/AI44-1)*100</f>
        <v>-9.141583581035938</v>
      </c>
      <c r="AH44" s="18"/>
      <c r="AI44" s="229">
        <v>423559</v>
      </c>
      <c r="AJ44" s="224"/>
    </row>
    <row r="45" spans="2:36" ht="14.25" customHeight="1">
      <c r="B45" s="9"/>
      <c r="C45" s="7"/>
      <c r="D45" s="238" t="s">
        <v>52</v>
      </c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9"/>
      <c r="AE45" s="71">
        <v>1</v>
      </c>
      <c r="AF45" s="48">
        <f t="shared" si="3"/>
        <v>0</v>
      </c>
      <c r="AG45" s="160">
        <v>0</v>
      </c>
      <c r="AH45" s="18"/>
      <c r="AI45" s="229">
        <v>1</v>
      </c>
      <c r="AJ45" s="224"/>
    </row>
    <row r="46" spans="2:36" ht="14.25" customHeight="1">
      <c r="B46" s="9"/>
      <c r="C46" s="7"/>
      <c r="D46" s="7"/>
      <c r="E46" s="238" t="s">
        <v>52</v>
      </c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9"/>
      <c r="AE46" s="71">
        <v>1</v>
      </c>
      <c r="AF46" s="48">
        <f t="shared" si="3"/>
        <v>0</v>
      </c>
      <c r="AG46" s="160">
        <v>0</v>
      </c>
      <c r="AH46" s="18"/>
      <c r="AI46" s="229">
        <v>1</v>
      </c>
      <c r="AJ46" s="224"/>
    </row>
    <row r="47" spans="2:36" ht="14.25" customHeight="1">
      <c r="B47" s="9"/>
      <c r="C47" s="7"/>
      <c r="D47" s="238" t="s">
        <v>53</v>
      </c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9"/>
      <c r="AE47" s="71">
        <v>2</v>
      </c>
      <c r="AF47" s="48">
        <f t="shared" si="3"/>
        <v>0</v>
      </c>
      <c r="AG47" s="160">
        <v>0</v>
      </c>
      <c r="AH47" s="18"/>
      <c r="AI47" s="229">
        <v>2</v>
      </c>
      <c r="AJ47" s="224"/>
    </row>
    <row r="48" spans="2:36" ht="14.25" customHeight="1">
      <c r="B48" s="9"/>
      <c r="C48" s="7"/>
      <c r="D48" s="7"/>
      <c r="E48" s="238" t="s">
        <v>108</v>
      </c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9"/>
      <c r="AE48" s="71">
        <v>1</v>
      </c>
      <c r="AF48" s="48">
        <f t="shared" si="3"/>
        <v>0</v>
      </c>
      <c r="AG48" s="160">
        <v>0</v>
      </c>
      <c r="AH48" s="18"/>
      <c r="AI48" s="229">
        <v>1</v>
      </c>
      <c r="AJ48" s="224"/>
    </row>
    <row r="49" spans="2:36" ht="14.25" customHeight="1">
      <c r="B49" s="9"/>
      <c r="C49" s="7"/>
      <c r="D49" s="7"/>
      <c r="E49" s="238" t="s">
        <v>58</v>
      </c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9"/>
      <c r="AE49" s="71">
        <v>1</v>
      </c>
      <c r="AF49" s="48">
        <f t="shared" si="3"/>
        <v>0</v>
      </c>
      <c r="AG49" s="160">
        <v>0</v>
      </c>
      <c r="AH49" s="18"/>
      <c r="AI49" s="229">
        <v>1</v>
      </c>
      <c r="AJ49" s="224"/>
    </row>
    <row r="50" spans="2:36" ht="14.25" customHeight="1">
      <c r="B50" s="1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2"/>
      <c r="AE50" s="113"/>
      <c r="AF50" s="31"/>
      <c r="AG50" s="128"/>
      <c r="AH50" s="18"/>
      <c r="AI50" s="224"/>
      <c r="AJ50" s="224"/>
    </row>
    <row r="51" spans="2:34" ht="10.5" customHeight="1">
      <c r="B51" s="21"/>
      <c r="C51" s="21"/>
      <c r="D51" s="21"/>
      <c r="E51" s="21"/>
      <c r="F51" s="2"/>
      <c r="G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2:34" ht="10.5" customHeight="1">
      <c r="B52" s="21"/>
      <c r="C52" s="21"/>
      <c r="D52" s="21"/>
      <c r="E52" s="21"/>
      <c r="F52" s="2"/>
      <c r="G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spans="2:34" ht="10.5" customHeight="1">
      <c r="B53" s="21"/>
      <c r="C53" s="21"/>
      <c r="D53" s="21"/>
      <c r="E53" s="21"/>
      <c r="F53" s="2"/>
      <c r="G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2:34" ht="10.5" customHeight="1">
      <c r="B54" s="21"/>
      <c r="C54" s="21"/>
      <c r="D54" s="21"/>
      <c r="E54" s="21"/>
      <c r="F54" s="2"/>
      <c r="G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spans="2:34" ht="10.5" customHeight="1">
      <c r="B55" s="21"/>
      <c r="C55" s="21"/>
      <c r="D55" s="21"/>
      <c r="E55" s="21"/>
      <c r="F55" s="2"/>
      <c r="G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6" spans="2:34" ht="10.5" customHeight="1">
      <c r="B56" s="21"/>
      <c r="C56" s="21"/>
      <c r="D56" s="21"/>
      <c r="E56" s="21"/>
      <c r="F56" s="2"/>
      <c r="G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2:34" ht="10.5" customHeight="1">
      <c r="B57" s="21"/>
      <c r="C57" s="21"/>
      <c r="D57" s="21"/>
      <c r="E57" s="21"/>
      <c r="F57" s="2"/>
      <c r="G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spans="2:34" ht="10.5" customHeight="1">
      <c r="B58" s="21"/>
      <c r="C58" s="21"/>
      <c r="D58" s="21"/>
      <c r="E58" s="21"/>
      <c r="F58" s="2"/>
      <c r="G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</row>
    <row r="59" spans="2:34" ht="10.5" customHeight="1">
      <c r="B59" s="21"/>
      <c r="C59" s="21"/>
      <c r="D59" s="21"/>
      <c r="E59" s="21"/>
      <c r="F59" s="2"/>
      <c r="G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spans="2:34" ht="10.5" customHeight="1">
      <c r="B60" s="21"/>
      <c r="C60" s="21"/>
      <c r="D60" s="21"/>
      <c r="E60" s="21"/>
      <c r="F60" s="2"/>
      <c r="G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spans="2:34" ht="10.5" customHeight="1">
      <c r="B61" s="21"/>
      <c r="C61" s="21"/>
      <c r="D61" s="21"/>
      <c r="E61" s="21"/>
      <c r="F61" s="2"/>
      <c r="G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2:34" ht="10.5" customHeight="1">
      <c r="B62" s="21"/>
      <c r="C62" s="21"/>
      <c r="D62" s="21"/>
      <c r="E62" s="21"/>
      <c r="F62" s="2"/>
      <c r="G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spans="2:34" ht="10.5" customHeight="1">
      <c r="B63" s="21"/>
      <c r="C63" s="21"/>
      <c r="D63" s="21"/>
      <c r="E63" s="21"/>
      <c r="F63" s="2"/>
      <c r="G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spans="2:34" ht="10.5" customHeight="1">
      <c r="B64" s="21"/>
      <c r="C64" s="21"/>
      <c r="D64" s="21"/>
      <c r="E64" s="21"/>
      <c r="F64" s="2"/>
      <c r="G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</row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</sheetData>
  <mergeCells count="38">
    <mergeCell ref="E39:AC39"/>
    <mergeCell ref="C42:AC42"/>
    <mergeCell ref="D43:AC43"/>
    <mergeCell ref="D45:AC45"/>
    <mergeCell ref="E44:AC44"/>
    <mergeCell ref="E35:AC35"/>
    <mergeCell ref="D36:AC36"/>
    <mergeCell ref="E37:AC37"/>
    <mergeCell ref="D38:AC38"/>
    <mergeCell ref="E46:AC46"/>
    <mergeCell ref="E48:AC48"/>
    <mergeCell ref="D47:AC47"/>
    <mergeCell ref="E49:AC49"/>
    <mergeCell ref="C9:AC9"/>
    <mergeCell ref="D12:AC12"/>
    <mergeCell ref="E13:AC13"/>
    <mergeCell ref="D14:AC14"/>
    <mergeCell ref="E11:AC11"/>
    <mergeCell ref="D10:AC10"/>
    <mergeCell ref="E17:AC17"/>
    <mergeCell ref="E23:AC23"/>
    <mergeCell ref="D20:AC20"/>
    <mergeCell ref="E21:AC21"/>
    <mergeCell ref="E22:AC22"/>
    <mergeCell ref="D32:AC32"/>
    <mergeCell ref="E33:AC33"/>
    <mergeCell ref="D34:AC34"/>
    <mergeCell ref="B3:AG3"/>
    <mergeCell ref="B5:AD6"/>
    <mergeCell ref="AE5:AG5"/>
    <mergeCell ref="E19:AC19"/>
    <mergeCell ref="D18:AC18"/>
    <mergeCell ref="E15:AC15"/>
    <mergeCell ref="D16:AC16"/>
    <mergeCell ref="E28:AC28"/>
    <mergeCell ref="D27:AC27"/>
    <mergeCell ref="C26:AC26"/>
    <mergeCell ref="C31:AC3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42"/>
  <sheetViews>
    <sheetView view="pageBreakPreview" zoomScale="60" workbookViewId="0" topLeftCell="A1">
      <selection activeCell="AM15" sqref="AM15"/>
    </sheetView>
  </sheetViews>
  <sheetFormatPr defaultColWidth="9.00390625" defaultRowHeight="13.5"/>
  <cols>
    <col min="1" max="30" width="1.625" style="3" customWidth="1"/>
    <col min="31" max="33" width="17.375" style="3" customWidth="1"/>
    <col min="34" max="34" width="1.625" style="3" customWidth="1"/>
    <col min="35" max="35" width="11.125" style="3" bestFit="1" customWidth="1"/>
    <col min="36" max="16384" width="9.00390625" style="3" customWidth="1"/>
  </cols>
  <sheetData>
    <row r="1" spans="1:20" ht="10.5" customHeight="1">
      <c r="A1" s="139" t="s">
        <v>310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10.5" customHeight="1"/>
    <row r="3" spans="2:34" s="1" customFormat="1" ht="18" customHeight="1">
      <c r="B3" s="205" t="s">
        <v>367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3"/>
    </row>
    <row r="4" spans="2:34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9"/>
    </row>
    <row r="5" spans="2:34" ht="18" customHeight="1">
      <c r="B5" s="200" t="s">
        <v>248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 t="s">
        <v>250</v>
      </c>
      <c r="AF5" s="219"/>
      <c r="AG5" s="202"/>
      <c r="AH5" s="9"/>
    </row>
    <row r="6" spans="2:34" ht="18" customHeight="1">
      <c r="B6" s="201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122" t="s">
        <v>13</v>
      </c>
      <c r="AF6" s="122" t="s">
        <v>14</v>
      </c>
      <c r="AG6" s="83" t="s">
        <v>15</v>
      </c>
      <c r="AH6" s="7"/>
    </row>
    <row r="7" spans="2:34" ht="11.25" customHeigh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76" t="s">
        <v>259</v>
      </c>
      <c r="AF7" s="16" t="s">
        <v>272</v>
      </c>
      <c r="AG7" s="16" t="s">
        <v>272</v>
      </c>
      <c r="AH7" s="8"/>
    </row>
    <row r="8" spans="2:34" ht="11.2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56"/>
      <c r="AF8" s="9"/>
      <c r="AG8" s="9"/>
      <c r="AH8" s="9"/>
    </row>
    <row r="9" spans="2:35" s="29" customFormat="1" ht="11.25" customHeight="1">
      <c r="B9" s="30"/>
      <c r="C9" s="204" t="s">
        <v>102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30"/>
      <c r="AE9" s="123">
        <v>59490631</v>
      </c>
      <c r="AF9" s="52">
        <f aca="true" t="shared" si="0" ref="AF9:AF31">ROUND(AE9/AE$9*100,1)</f>
        <v>100</v>
      </c>
      <c r="AG9" s="52">
        <f aca="true" t="shared" si="1" ref="AG9:AG14">SUM(AE9/AI9-1)*100</f>
        <v>4.4150860208655995</v>
      </c>
      <c r="AH9" s="32"/>
      <c r="AI9" s="230">
        <v>56975130</v>
      </c>
    </row>
    <row r="10" spans="2:35" ht="11.25" customHeight="1">
      <c r="B10" s="9"/>
      <c r="C10" s="7"/>
      <c r="D10" s="238" t="s">
        <v>61</v>
      </c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9"/>
      <c r="AE10" s="57">
        <v>1041792</v>
      </c>
      <c r="AF10" s="48">
        <f t="shared" si="0"/>
        <v>1.8</v>
      </c>
      <c r="AG10" s="47">
        <f t="shared" si="1"/>
        <v>4.309064785658134</v>
      </c>
      <c r="AH10" s="19"/>
      <c r="AI10" s="231">
        <v>998755</v>
      </c>
    </row>
    <row r="11" spans="2:35" ht="11.25" customHeight="1">
      <c r="B11" s="9"/>
      <c r="C11" s="7"/>
      <c r="D11" s="7"/>
      <c r="E11" s="238" t="s">
        <v>62</v>
      </c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9"/>
      <c r="AE11" s="57">
        <v>1041792</v>
      </c>
      <c r="AF11" s="48">
        <f t="shared" si="0"/>
        <v>1.8</v>
      </c>
      <c r="AG11" s="47">
        <f t="shared" si="1"/>
        <v>4.309064785658134</v>
      </c>
      <c r="AH11" s="19"/>
      <c r="AI11" s="231">
        <v>998755</v>
      </c>
    </row>
    <row r="12" spans="2:35" ht="11.25" customHeight="1">
      <c r="B12" s="9"/>
      <c r="C12" s="7"/>
      <c r="D12" s="238" t="s">
        <v>125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9"/>
      <c r="AE12" s="57">
        <v>39542463</v>
      </c>
      <c r="AF12" s="48">
        <f t="shared" si="0"/>
        <v>66.5</v>
      </c>
      <c r="AG12" s="47">
        <f t="shared" si="1"/>
        <v>3.9525153246143585</v>
      </c>
      <c r="AH12" s="19"/>
      <c r="AI12" s="231">
        <v>38038967</v>
      </c>
    </row>
    <row r="13" spans="2:35" ht="11.25" customHeight="1">
      <c r="B13" s="9"/>
      <c r="C13" s="7"/>
      <c r="D13" s="7"/>
      <c r="E13" s="238" t="s">
        <v>126</v>
      </c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9"/>
      <c r="AE13" s="57">
        <v>35887895</v>
      </c>
      <c r="AF13" s="48">
        <f t="shared" si="0"/>
        <v>60.3</v>
      </c>
      <c r="AG13" s="47">
        <f t="shared" si="1"/>
        <v>4.679650252037826</v>
      </c>
      <c r="AH13" s="9"/>
      <c r="AI13" s="231">
        <v>34283545</v>
      </c>
    </row>
    <row r="14" spans="2:35" ht="11.25" customHeight="1">
      <c r="B14" s="9"/>
      <c r="C14" s="7"/>
      <c r="D14" s="7"/>
      <c r="E14" s="238" t="s">
        <v>127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9"/>
      <c r="AE14" s="57">
        <v>2975469</v>
      </c>
      <c r="AF14" s="48">
        <f t="shared" si="0"/>
        <v>5</v>
      </c>
      <c r="AG14" s="47">
        <f t="shared" si="1"/>
        <v>-1.78453305659092</v>
      </c>
      <c r="AH14" s="9"/>
      <c r="AI14" s="231">
        <v>3029532</v>
      </c>
    </row>
    <row r="15" spans="2:35" ht="11.25" customHeight="1">
      <c r="B15" s="9"/>
      <c r="C15" s="7"/>
      <c r="D15" s="7"/>
      <c r="E15" s="238" t="s">
        <v>128</v>
      </c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9"/>
      <c r="AE15" s="57">
        <v>700</v>
      </c>
      <c r="AF15" s="48">
        <f t="shared" si="0"/>
        <v>0</v>
      </c>
      <c r="AG15" s="160">
        <v>0</v>
      </c>
      <c r="AH15" s="9"/>
      <c r="AI15" s="231">
        <v>700</v>
      </c>
    </row>
    <row r="16" spans="2:35" ht="11.25" customHeight="1">
      <c r="B16" s="9"/>
      <c r="C16" s="7"/>
      <c r="D16" s="7"/>
      <c r="E16" s="238" t="s">
        <v>129</v>
      </c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9"/>
      <c r="AE16" s="57">
        <v>420000</v>
      </c>
      <c r="AF16" s="48">
        <f t="shared" si="0"/>
        <v>0.7</v>
      </c>
      <c r="AG16" s="47">
        <f aca="true" t="shared" si="2" ref="AG16:AG28">SUM(AE16/AI16-1)*100</f>
        <v>-13.41991341991342</v>
      </c>
      <c r="AH16" s="9"/>
      <c r="AI16" s="231">
        <v>485100</v>
      </c>
    </row>
    <row r="17" spans="2:35" ht="11.25" customHeight="1">
      <c r="B17" s="9"/>
      <c r="C17" s="7"/>
      <c r="D17" s="7"/>
      <c r="E17" s="238" t="s">
        <v>130</v>
      </c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9"/>
      <c r="AE17" s="57">
        <v>223020</v>
      </c>
      <c r="AF17" s="48">
        <f t="shared" si="0"/>
        <v>0.4</v>
      </c>
      <c r="AG17" s="47">
        <f t="shared" si="2"/>
        <v>7.92682926829269</v>
      </c>
      <c r="AH17" s="9"/>
      <c r="AI17" s="231">
        <v>206640</v>
      </c>
    </row>
    <row r="18" spans="2:35" ht="11.25" customHeight="1">
      <c r="B18" s="9"/>
      <c r="C18" s="7"/>
      <c r="D18" s="7"/>
      <c r="E18" s="238" t="s">
        <v>131</v>
      </c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9"/>
      <c r="AE18" s="57">
        <v>35379</v>
      </c>
      <c r="AF18" s="48">
        <f t="shared" si="0"/>
        <v>0.1</v>
      </c>
      <c r="AG18" s="47">
        <f t="shared" si="2"/>
        <v>5.766816143497766</v>
      </c>
      <c r="AH18" s="9"/>
      <c r="AI18" s="231">
        <v>33450</v>
      </c>
    </row>
    <row r="19" spans="2:35" ht="11.25" customHeight="1">
      <c r="B19" s="9"/>
      <c r="C19" s="7"/>
      <c r="D19" s="238" t="s">
        <v>132</v>
      </c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9"/>
      <c r="AE19" s="57">
        <v>13017532</v>
      </c>
      <c r="AF19" s="48">
        <f t="shared" si="0"/>
        <v>21.9</v>
      </c>
      <c r="AG19" s="47">
        <f t="shared" si="2"/>
        <v>6.912040454907453</v>
      </c>
      <c r="AH19" s="9"/>
      <c r="AI19" s="231">
        <v>12175927</v>
      </c>
    </row>
    <row r="20" spans="2:35" ht="11.25" customHeight="1">
      <c r="B20" s="9"/>
      <c r="C20" s="7"/>
      <c r="D20" s="7"/>
      <c r="E20" s="238" t="s">
        <v>132</v>
      </c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9"/>
      <c r="AE20" s="57">
        <v>13017532</v>
      </c>
      <c r="AF20" s="48">
        <f t="shared" si="0"/>
        <v>21.9</v>
      </c>
      <c r="AG20" s="47">
        <f t="shared" si="2"/>
        <v>6.912040454907453</v>
      </c>
      <c r="AH20" s="9"/>
      <c r="AI20" s="231">
        <v>12175927</v>
      </c>
    </row>
    <row r="21" spans="2:35" ht="11.25" customHeight="1">
      <c r="B21" s="9"/>
      <c r="C21" s="7"/>
      <c r="D21" s="238" t="s">
        <v>133</v>
      </c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9"/>
      <c r="AE21" s="57">
        <v>3785766</v>
      </c>
      <c r="AF21" s="48">
        <f t="shared" si="0"/>
        <v>6.4</v>
      </c>
      <c r="AG21" s="47">
        <f t="shared" si="2"/>
        <v>1.5636292811071817</v>
      </c>
      <c r="AH21" s="9"/>
      <c r="AI21" s="231">
        <v>3727482</v>
      </c>
    </row>
    <row r="22" spans="2:35" ht="11.25" customHeight="1">
      <c r="B22" s="9"/>
      <c r="C22" s="7"/>
      <c r="D22" s="7"/>
      <c r="E22" s="238" t="s">
        <v>134</v>
      </c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9"/>
      <c r="AE22" s="57">
        <v>3785766</v>
      </c>
      <c r="AF22" s="48">
        <f t="shared" si="0"/>
        <v>6.4</v>
      </c>
      <c r="AG22" s="47">
        <f t="shared" si="2"/>
        <v>1.5636292811071817</v>
      </c>
      <c r="AH22" s="9"/>
      <c r="AI22" s="231">
        <v>3727482</v>
      </c>
    </row>
    <row r="23" spans="2:35" ht="11.25" customHeight="1">
      <c r="B23" s="9"/>
      <c r="C23" s="7"/>
      <c r="D23" s="238" t="s">
        <v>135</v>
      </c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9"/>
      <c r="AE23" s="57">
        <v>1433848</v>
      </c>
      <c r="AF23" s="48">
        <f t="shared" si="0"/>
        <v>2.4</v>
      </c>
      <c r="AG23" s="47">
        <f t="shared" si="2"/>
        <v>4.877618835500952</v>
      </c>
      <c r="AH23" s="9"/>
      <c r="AI23" s="231">
        <v>1367163</v>
      </c>
    </row>
    <row r="24" spans="2:35" ht="11.25" customHeight="1">
      <c r="B24" s="9"/>
      <c r="C24" s="7"/>
      <c r="D24" s="7"/>
      <c r="E24" s="238" t="s">
        <v>136</v>
      </c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9"/>
      <c r="AE24" s="57">
        <v>1433848</v>
      </c>
      <c r="AF24" s="48">
        <f t="shared" si="0"/>
        <v>2.4</v>
      </c>
      <c r="AG24" s="47">
        <f t="shared" si="2"/>
        <v>4.877618835500952</v>
      </c>
      <c r="AH24" s="19"/>
      <c r="AI24" s="231">
        <v>1367163</v>
      </c>
    </row>
    <row r="25" spans="2:35" ht="11.25" customHeight="1">
      <c r="B25" s="9"/>
      <c r="C25" s="7"/>
      <c r="D25" s="238" t="s">
        <v>137</v>
      </c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9"/>
      <c r="AE25" s="57">
        <v>14260</v>
      </c>
      <c r="AF25" s="48">
        <f t="shared" si="0"/>
        <v>0</v>
      </c>
      <c r="AG25" s="47">
        <f t="shared" si="2"/>
        <v>10.141345485440635</v>
      </c>
      <c r="AH25" s="19"/>
      <c r="AI25" s="231">
        <v>12947</v>
      </c>
    </row>
    <row r="26" spans="2:35" ht="11.25" customHeight="1">
      <c r="B26" s="9"/>
      <c r="C26" s="7"/>
      <c r="D26" s="7"/>
      <c r="E26" s="238" t="s">
        <v>137</v>
      </c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9"/>
      <c r="AE26" s="57">
        <v>14260</v>
      </c>
      <c r="AF26" s="48">
        <f t="shared" si="0"/>
        <v>0</v>
      </c>
      <c r="AG26" s="47">
        <f t="shared" si="2"/>
        <v>10.141345485440635</v>
      </c>
      <c r="AH26" s="19"/>
      <c r="AI26" s="231">
        <v>12947</v>
      </c>
    </row>
    <row r="27" spans="2:35" ht="11.25" customHeight="1">
      <c r="B27" s="9"/>
      <c r="C27" s="7"/>
      <c r="D27" s="238" t="s">
        <v>97</v>
      </c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9"/>
      <c r="AE27" s="57">
        <v>54970</v>
      </c>
      <c r="AF27" s="48">
        <f t="shared" si="0"/>
        <v>0.1</v>
      </c>
      <c r="AG27" s="47">
        <f t="shared" si="2"/>
        <v>2.005975245411862</v>
      </c>
      <c r="AH27" s="19"/>
      <c r="AI27" s="231">
        <v>53889</v>
      </c>
    </row>
    <row r="28" spans="2:35" ht="11.25" customHeight="1">
      <c r="B28" s="9"/>
      <c r="C28" s="7"/>
      <c r="D28" s="7"/>
      <c r="E28" s="238" t="s">
        <v>138</v>
      </c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9"/>
      <c r="AE28" s="57">
        <v>54970</v>
      </c>
      <c r="AF28" s="48">
        <f t="shared" si="0"/>
        <v>0.1</v>
      </c>
      <c r="AG28" s="47">
        <f t="shared" si="2"/>
        <v>2.0078681710213875</v>
      </c>
      <c r="AH28" s="19"/>
      <c r="AI28" s="231">
        <v>53888</v>
      </c>
    </row>
    <row r="29" spans="2:35" ht="11.25" customHeight="1">
      <c r="B29" s="9"/>
      <c r="C29" s="7"/>
      <c r="D29" s="7"/>
      <c r="E29" s="238" t="s">
        <v>96</v>
      </c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9"/>
      <c r="AE29" s="57">
        <v>1</v>
      </c>
      <c r="AF29" s="48">
        <f t="shared" si="0"/>
        <v>0</v>
      </c>
      <c r="AG29" s="160">
        <v>0</v>
      </c>
      <c r="AH29" s="19"/>
      <c r="AI29" s="231">
        <v>1</v>
      </c>
    </row>
    <row r="30" spans="2:35" ht="11.25" customHeight="1">
      <c r="B30" s="9"/>
      <c r="C30" s="7"/>
      <c r="D30" s="238" t="s">
        <v>101</v>
      </c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9"/>
      <c r="AE30" s="57">
        <v>600000</v>
      </c>
      <c r="AF30" s="48">
        <f t="shared" si="0"/>
        <v>1</v>
      </c>
      <c r="AG30" s="160">
        <v>0</v>
      </c>
      <c r="AH30" s="19"/>
      <c r="AI30" s="231">
        <v>600000</v>
      </c>
    </row>
    <row r="31" spans="2:35" ht="11.25" customHeight="1">
      <c r="B31" s="9"/>
      <c r="C31" s="7"/>
      <c r="D31" s="7"/>
      <c r="E31" s="238" t="s">
        <v>101</v>
      </c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9"/>
      <c r="AE31" s="57">
        <v>600000</v>
      </c>
      <c r="AF31" s="48">
        <f t="shared" si="0"/>
        <v>1</v>
      </c>
      <c r="AG31" s="160">
        <v>0</v>
      </c>
      <c r="AH31" s="19"/>
      <c r="AI31" s="231">
        <v>600000</v>
      </c>
    </row>
    <row r="32" spans="2:35" ht="3.75" customHeight="1"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9"/>
      <c r="AE32" s="57"/>
      <c r="AF32" s="48"/>
      <c r="AG32" s="47"/>
      <c r="AH32" s="19"/>
      <c r="AI32" s="231"/>
    </row>
    <row r="33" spans="2:35" ht="3.75" customHeight="1"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9"/>
      <c r="AE33" s="127"/>
      <c r="AF33" s="51"/>
      <c r="AG33" s="51"/>
      <c r="AH33" s="8"/>
      <c r="AI33" s="232"/>
    </row>
    <row r="34" spans="2:35" s="29" customFormat="1" ht="11.25" customHeight="1">
      <c r="B34" s="30"/>
      <c r="C34" s="204" t="s">
        <v>109</v>
      </c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30"/>
      <c r="AE34" s="123">
        <v>30340441</v>
      </c>
      <c r="AF34" s="52">
        <f>ROUND(AE34/AE$34*100,1)</f>
        <v>100</v>
      </c>
      <c r="AG34" s="52">
        <f>SUM(AE34/AI34-1)*100</f>
        <v>6.26960915488517</v>
      </c>
      <c r="AH34" s="32"/>
      <c r="AI34" s="230">
        <v>28550440</v>
      </c>
    </row>
    <row r="35" spans="2:35" ht="11.25" customHeight="1">
      <c r="B35" s="30"/>
      <c r="C35" s="204" t="s">
        <v>361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30"/>
      <c r="AE35" s="123">
        <v>30266250</v>
      </c>
      <c r="AF35" s="130">
        <f>ROUND(AE35/AE$34*100,1)</f>
        <v>99.8</v>
      </c>
      <c r="AG35" s="126" t="s">
        <v>376</v>
      </c>
      <c r="AH35" s="19"/>
      <c r="AI35" s="231"/>
    </row>
    <row r="36" spans="2:35" ht="11.25" customHeight="1">
      <c r="B36" s="9"/>
      <c r="C36" s="7"/>
      <c r="D36" s="238" t="s">
        <v>125</v>
      </c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9"/>
      <c r="AE36" s="57">
        <v>29582209</v>
      </c>
      <c r="AF36" s="48">
        <f>ROUND(AE36/AE$34*100,1)</f>
        <v>97.5</v>
      </c>
      <c r="AG36" s="47">
        <f>SUM(AE36/AI36-1)*100</f>
        <v>3.718925870522649</v>
      </c>
      <c r="AH36" s="19"/>
      <c r="AI36" s="231">
        <v>28521515</v>
      </c>
    </row>
    <row r="37" spans="2:35" ht="11.25" customHeight="1">
      <c r="B37" s="9"/>
      <c r="C37" s="7"/>
      <c r="D37" s="7"/>
      <c r="E37" s="238" t="s">
        <v>125</v>
      </c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9"/>
      <c r="AE37" s="57">
        <v>29582209</v>
      </c>
      <c r="AF37" s="48">
        <f aca="true" t="shared" si="3" ref="AF37:AF48">ROUND(AE37/AE$34*100,1)</f>
        <v>97.5</v>
      </c>
      <c r="AG37" s="47">
        <f>SUM(AE37/AI37-1)*100</f>
        <v>3.718925870522649</v>
      </c>
      <c r="AH37" s="19"/>
      <c r="AI37" s="231">
        <v>28521515</v>
      </c>
    </row>
    <row r="38" spans="2:35" ht="11.25" customHeight="1">
      <c r="B38" s="9"/>
      <c r="C38" s="7"/>
      <c r="D38" s="238" t="s">
        <v>139</v>
      </c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9"/>
      <c r="AE38" s="57">
        <v>9721</v>
      </c>
      <c r="AF38" s="48">
        <f t="shared" si="3"/>
        <v>0</v>
      </c>
      <c r="AG38" s="47">
        <f>SUM(AE38/AI38-1)*100</f>
        <v>-61.439904799682665</v>
      </c>
      <c r="AH38" s="19"/>
      <c r="AI38" s="231">
        <v>25210</v>
      </c>
    </row>
    <row r="39" spans="2:35" ht="11.25" customHeight="1">
      <c r="B39" s="9"/>
      <c r="C39" s="7"/>
      <c r="D39" s="7"/>
      <c r="E39" s="238" t="s">
        <v>139</v>
      </c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9"/>
      <c r="AE39" s="57">
        <v>9721</v>
      </c>
      <c r="AF39" s="48">
        <f t="shared" si="3"/>
        <v>0</v>
      </c>
      <c r="AG39" s="47">
        <f>SUM(AE39/AI39-1)*100</f>
        <v>-61.439904799682665</v>
      </c>
      <c r="AH39" s="19"/>
      <c r="AI39" s="231">
        <v>25210</v>
      </c>
    </row>
    <row r="40" spans="2:35" ht="11.25" customHeight="1">
      <c r="B40" s="9"/>
      <c r="C40" s="7"/>
      <c r="D40" s="238" t="s">
        <v>368</v>
      </c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9"/>
      <c r="AE40" s="57">
        <v>668215</v>
      </c>
      <c r="AF40" s="48">
        <f t="shared" si="3"/>
        <v>2.2</v>
      </c>
      <c r="AG40" s="46" t="s">
        <v>376</v>
      </c>
      <c r="AH40" s="19"/>
      <c r="AI40" s="231"/>
    </row>
    <row r="41" spans="2:35" ht="11.25" customHeight="1">
      <c r="B41" s="9"/>
      <c r="C41" s="7"/>
      <c r="D41" s="7"/>
      <c r="E41" s="238" t="s">
        <v>369</v>
      </c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9"/>
      <c r="AE41" s="57">
        <v>668215</v>
      </c>
      <c r="AF41" s="48">
        <f t="shared" si="3"/>
        <v>2.2</v>
      </c>
      <c r="AG41" s="46" t="s">
        <v>376</v>
      </c>
      <c r="AH41" s="19"/>
      <c r="AI41" s="231"/>
    </row>
    <row r="42" spans="2:35" ht="11.25" customHeight="1">
      <c r="B42" s="9"/>
      <c r="C42" s="7"/>
      <c r="D42" s="238" t="s">
        <v>140</v>
      </c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9"/>
      <c r="AE42" s="57">
        <v>506</v>
      </c>
      <c r="AF42" s="48">
        <f t="shared" si="3"/>
        <v>0</v>
      </c>
      <c r="AG42" s="47">
        <f>SUM(AE42/AI42-1)*100</f>
        <v>86.71586715867159</v>
      </c>
      <c r="AH42" s="19"/>
      <c r="AI42" s="231">
        <v>271</v>
      </c>
    </row>
    <row r="43" spans="2:35" ht="11.25" customHeight="1">
      <c r="B43" s="9"/>
      <c r="C43" s="7"/>
      <c r="D43" s="7"/>
      <c r="E43" s="238" t="s">
        <v>140</v>
      </c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9"/>
      <c r="AE43" s="57">
        <v>506</v>
      </c>
      <c r="AF43" s="48">
        <f t="shared" si="3"/>
        <v>0</v>
      </c>
      <c r="AG43" s="47">
        <f>SUM(AE43/AI43-1)*100</f>
        <v>86.71586715867159</v>
      </c>
      <c r="AH43" s="19"/>
      <c r="AI43" s="231">
        <v>271</v>
      </c>
    </row>
    <row r="44" spans="2:35" ht="11.25" customHeight="1">
      <c r="B44" s="9"/>
      <c r="C44" s="7"/>
      <c r="D44" s="238" t="s">
        <v>141</v>
      </c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9"/>
      <c r="AE44" s="57">
        <v>5599</v>
      </c>
      <c r="AF44" s="48">
        <f t="shared" si="3"/>
        <v>0</v>
      </c>
      <c r="AG44" s="47">
        <f>SUM(AE44/AI44-1)*100</f>
        <v>62.572590011614395</v>
      </c>
      <c r="AH44" s="19"/>
      <c r="AI44" s="231">
        <v>3444</v>
      </c>
    </row>
    <row r="45" spans="2:35" ht="11.25" customHeight="1">
      <c r="B45" s="9"/>
      <c r="C45" s="7"/>
      <c r="D45" s="7"/>
      <c r="E45" s="238" t="s">
        <v>142</v>
      </c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9"/>
      <c r="AE45" s="57">
        <v>5599</v>
      </c>
      <c r="AF45" s="48">
        <f t="shared" si="3"/>
        <v>0</v>
      </c>
      <c r="AG45" s="47">
        <f>SUM(AE45/AI45-1)*100</f>
        <v>62.572590011614395</v>
      </c>
      <c r="AH45" s="19"/>
      <c r="AI45" s="231">
        <v>3444</v>
      </c>
    </row>
    <row r="46" spans="2:35" s="29" customFormat="1" ht="11.25" customHeight="1">
      <c r="B46" s="9"/>
      <c r="C46" s="204" t="s">
        <v>362</v>
      </c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9"/>
      <c r="AE46" s="123">
        <v>74191</v>
      </c>
      <c r="AF46" s="130">
        <f t="shared" si="3"/>
        <v>0.2</v>
      </c>
      <c r="AG46" s="126" t="s">
        <v>376</v>
      </c>
      <c r="AH46" s="32"/>
      <c r="AI46" s="231"/>
    </row>
    <row r="47" spans="2:35" ht="11.25" customHeight="1">
      <c r="B47" s="9"/>
      <c r="C47" s="7"/>
      <c r="D47" s="238" t="s">
        <v>370</v>
      </c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9"/>
      <c r="AE47" s="57">
        <v>74191</v>
      </c>
      <c r="AF47" s="48">
        <f t="shared" si="3"/>
        <v>0.2</v>
      </c>
      <c r="AG47" s="46" t="s">
        <v>376</v>
      </c>
      <c r="AH47" s="19"/>
      <c r="AI47" s="231"/>
    </row>
    <row r="48" spans="2:35" ht="11.25" customHeight="1">
      <c r="B48" s="9"/>
      <c r="C48" s="7"/>
      <c r="D48" s="7"/>
      <c r="E48" s="238" t="s">
        <v>370</v>
      </c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9"/>
      <c r="AE48" s="57">
        <v>74191</v>
      </c>
      <c r="AF48" s="48">
        <f t="shared" si="3"/>
        <v>0.2</v>
      </c>
      <c r="AG48" s="46" t="s">
        <v>376</v>
      </c>
      <c r="AH48" s="19"/>
      <c r="AI48" s="231"/>
    </row>
    <row r="49" spans="2:35" ht="3.75" customHeight="1">
      <c r="B49" s="9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9"/>
      <c r="AE49" s="57"/>
      <c r="AF49" s="48"/>
      <c r="AG49" s="47"/>
      <c r="AH49" s="19"/>
      <c r="AI49" s="230"/>
    </row>
    <row r="50" spans="2:35" ht="3.75" customHeight="1"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9"/>
      <c r="AE50" s="57"/>
      <c r="AF50" s="47"/>
      <c r="AG50" s="47"/>
      <c r="AH50" s="19"/>
      <c r="AI50" s="231"/>
    </row>
    <row r="51" spans="2:35" ht="11.25" customHeight="1">
      <c r="B51" s="30"/>
      <c r="C51" s="204" t="s">
        <v>117</v>
      </c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30"/>
      <c r="AE51" s="123">
        <v>45790011</v>
      </c>
      <c r="AF51" s="52">
        <f aca="true" t="shared" si="4" ref="AF51:AF56">ROUND(AE51/AE$51*100,1)</f>
        <v>100</v>
      </c>
      <c r="AG51" s="52">
        <f>SUM(AE51/AI51-1)*100</f>
        <v>-0.03541875904011782</v>
      </c>
      <c r="AH51" s="19"/>
      <c r="AI51" s="230">
        <v>45806235</v>
      </c>
    </row>
    <row r="52" spans="2:35" ht="11.25" customHeight="1">
      <c r="B52" s="9"/>
      <c r="C52" s="7"/>
      <c r="D52" s="238" t="s">
        <v>143</v>
      </c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9"/>
      <c r="AE52" s="57">
        <v>45789976</v>
      </c>
      <c r="AF52" s="48">
        <f t="shared" si="4"/>
        <v>100</v>
      </c>
      <c r="AG52" s="47">
        <f>SUM(AE52/AI52-1)*100</f>
        <v>-0.035418786103191824</v>
      </c>
      <c r="AH52" s="19"/>
      <c r="AI52" s="231">
        <v>45806200</v>
      </c>
    </row>
    <row r="53" spans="2:35" ht="11.25" customHeight="1">
      <c r="B53" s="9"/>
      <c r="C53" s="7"/>
      <c r="D53" s="7"/>
      <c r="E53" s="238" t="s">
        <v>143</v>
      </c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9"/>
      <c r="AE53" s="57">
        <v>45789976</v>
      </c>
      <c r="AF53" s="48">
        <f t="shared" si="4"/>
        <v>100</v>
      </c>
      <c r="AG53" s="47">
        <f>SUM(AE53/AI53-1)*100</f>
        <v>-0.035418786103191824</v>
      </c>
      <c r="AH53" s="8"/>
      <c r="AI53" s="231">
        <v>45806200</v>
      </c>
    </row>
    <row r="54" spans="2:35" s="29" customFormat="1" ht="11.25" customHeight="1">
      <c r="B54" s="9"/>
      <c r="C54" s="7"/>
      <c r="D54" s="238" t="s">
        <v>141</v>
      </c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9"/>
      <c r="AE54" s="57">
        <v>35</v>
      </c>
      <c r="AF54" s="48">
        <f t="shared" si="4"/>
        <v>0</v>
      </c>
      <c r="AG54" s="160">
        <v>0</v>
      </c>
      <c r="AH54" s="32"/>
      <c r="AI54" s="231">
        <v>35</v>
      </c>
    </row>
    <row r="55" spans="2:35" ht="11.25" customHeight="1">
      <c r="B55" s="9"/>
      <c r="C55" s="7"/>
      <c r="D55" s="7"/>
      <c r="E55" s="238" t="s">
        <v>144</v>
      </c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9"/>
      <c r="AE55" s="57">
        <v>1</v>
      </c>
      <c r="AF55" s="48">
        <f t="shared" si="4"/>
        <v>0</v>
      </c>
      <c r="AG55" s="160">
        <v>0</v>
      </c>
      <c r="AH55" s="19"/>
      <c r="AI55" s="231">
        <v>1</v>
      </c>
    </row>
    <row r="56" spans="2:35" ht="11.25" customHeight="1">
      <c r="B56" s="9"/>
      <c r="C56" s="7"/>
      <c r="D56" s="7"/>
      <c r="E56" s="238" t="s">
        <v>145</v>
      </c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9"/>
      <c r="AE56" s="57">
        <v>34</v>
      </c>
      <c r="AF56" s="48">
        <f t="shared" si="4"/>
        <v>0</v>
      </c>
      <c r="AG56" s="160">
        <v>0</v>
      </c>
      <c r="AH56" s="19"/>
      <c r="AI56" s="231">
        <v>34</v>
      </c>
    </row>
    <row r="57" spans="2:35" ht="3.75" customHeight="1">
      <c r="B57" s="9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9"/>
      <c r="AE57" s="57"/>
      <c r="AF57" s="48"/>
      <c r="AG57" s="47"/>
      <c r="AH57" s="19"/>
      <c r="AI57" s="230"/>
    </row>
    <row r="58" spans="2:35" ht="3.75" customHeight="1">
      <c r="B58" s="9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9"/>
      <c r="AE58" s="127"/>
      <c r="AF58" s="51"/>
      <c r="AG58" s="51"/>
      <c r="AH58" s="33"/>
      <c r="AI58" s="231"/>
    </row>
    <row r="59" spans="2:35" s="29" customFormat="1" ht="11.25" customHeight="1">
      <c r="B59" s="30"/>
      <c r="C59" s="204" t="s">
        <v>3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30"/>
      <c r="AE59" s="123">
        <v>86250</v>
      </c>
      <c r="AF59" s="52">
        <f>ROUND(AE59/AE$59*100,1)</f>
        <v>100</v>
      </c>
      <c r="AG59" s="187">
        <v>0</v>
      </c>
      <c r="AH59" s="32"/>
      <c r="AI59" s="230">
        <v>86250</v>
      </c>
    </row>
    <row r="60" spans="2:35" ht="11.25" customHeight="1">
      <c r="B60" s="9"/>
      <c r="C60" s="7"/>
      <c r="D60" s="238" t="s">
        <v>95</v>
      </c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9"/>
      <c r="AE60" s="57">
        <v>86250</v>
      </c>
      <c r="AF60" s="48">
        <f>ROUND(AE60/AE$59*100,1)</f>
        <v>100</v>
      </c>
      <c r="AG60" s="160">
        <v>0</v>
      </c>
      <c r="AH60" s="19"/>
      <c r="AI60" s="231">
        <v>86250</v>
      </c>
    </row>
    <row r="61" spans="2:35" ht="11.25" customHeight="1">
      <c r="B61" s="9"/>
      <c r="C61" s="7"/>
      <c r="D61" s="7"/>
      <c r="E61" s="238" t="s">
        <v>96</v>
      </c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9"/>
      <c r="AE61" s="57">
        <v>86250</v>
      </c>
      <c r="AF61" s="48">
        <f>ROUND(AE61/AE$59*100,1)</f>
        <v>100</v>
      </c>
      <c r="AG61" s="160">
        <v>0</v>
      </c>
      <c r="AH61" s="19"/>
      <c r="AI61" s="231">
        <v>86250</v>
      </c>
    </row>
    <row r="62" spans="2:35" ht="3.75" customHeight="1">
      <c r="B62" s="9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9"/>
      <c r="AE62" s="57"/>
      <c r="AF62" s="48"/>
      <c r="AG62" s="47"/>
      <c r="AH62" s="19"/>
      <c r="AI62" s="230"/>
    </row>
    <row r="63" spans="2:35" ht="3.75" customHeight="1">
      <c r="B63" s="9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9"/>
      <c r="AE63" s="127"/>
      <c r="AF63" s="51"/>
      <c r="AG63" s="51"/>
      <c r="AH63" s="19"/>
      <c r="AI63" s="231"/>
    </row>
    <row r="64" spans="2:35" ht="11.25" customHeight="1">
      <c r="B64" s="30"/>
      <c r="C64" s="204" t="s">
        <v>120</v>
      </c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30"/>
      <c r="AE64" s="123">
        <v>455501</v>
      </c>
      <c r="AF64" s="52">
        <f aca="true" t="shared" si="5" ref="AF64:AF72">ROUND(AE64/AE$64*100,1)</f>
        <v>100</v>
      </c>
      <c r="AG64" s="52">
        <f>SUM(AE64/AI64-1)*100</f>
        <v>5.62684933539872</v>
      </c>
      <c r="AH64" s="24"/>
      <c r="AI64" s="230">
        <v>431236</v>
      </c>
    </row>
    <row r="65" spans="2:35" ht="11.25" customHeight="1">
      <c r="B65" s="9"/>
      <c r="C65" s="7"/>
      <c r="D65" s="238" t="s">
        <v>146</v>
      </c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9"/>
      <c r="AE65" s="57">
        <v>137578</v>
      </c>
      <c r="AF65" s="48">
        <f t="shared" si="5"/>
        <v>30.2</v>
      </c>
      <c r="AG65" s="47">
        <f>SUM(AE65/AI65-1)*100</f>
        <v>-28.461414464960765</v>
      </c>
      <c r="AH65" s="24"/>
      <c r="AI65" s="231">
        <v>192313</v>
      </c>
    </row>
    <row r="66" spans="2:35" ht="11.25" customHeight="1">
      <c r="B66" s="9"/>
      <c r="C66" s="7"/>
      <c r="D66" s="7"/>
      <c r="E66" s="238" t="s">
        <v>146</v>
      </c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9"/>
      <c r="AE66" s="57">
        <v>137578</v>
      </c>
      <c r="AF66" s="48">
        <f t="shared" si="5"/>
        <v>30.2</v>
      </c>
      <c r="AG66" s="47">
        <f>SUM(AE66/AI66-1)*100</f>
        <v>-28.461414464960765</v>
      </c>
      <c r="AH66" s="24"/>
      <c r="AI66" s="231">
        <v>192313</v>
      </c>
    </row>
    <row r="67" spans="2:35" ht="11.25" customHeight="1">
      <c r="B67" s="9"/>
      <c r="C67" s="9"/>
      <c r="D67" s="238" t="s">
        <v>96</v>
      </c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9"/>
      <c r="AE67" s="57">
        <v>233923</v>
      </c>
      <c r="AF67" s="48">
        <f t="shared" si="5"/>
        <v>51.4</v>
      </c>
      <c r="AG67" s="160">
        <v>0</v>
      </c>
      <c r="AH67" s="33"/>
      <c r="AI67" s="231">
        <v>233923</v>
      </c>
    </row>
    <row r="68" spans="2:35" s="29" customFormat="1" ht="11.25" customHeight="1">
      <c r="B68" s="9"/>
      <c r="C68" s="7"/>
      <c r="D68" s="9"/>
      <c r="E68" s="238" t="s">
        <v>96</v>
      </c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9"/>
      <c r="AE68" s="57">
        <v>233923</v>
      </c>
      <c r="AF68" s="48">
        <f t="shared" si="5"/>
        <v>51.4</v>
      </c>
      <c r="AG68" s="160">
        <v>0</v>
      </c>
      <c r="AH68" s="32"/>
      <c r="AI68" s="231">
        <v>233923</v>
      </c>
    </row>
    <row r="69" spans="2:35" ht="11.25" customHeight="1">
      <c r="B69" s="9"/>
      <c r="C69" s="7"/>
      <c r="D69" s="238" t="s">
        <v>141</v>
      </c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9"/>
      <c r="AE69" s="57">
        <v>79000</v>
      </c>
      <c r="AF69" s="48">
        <f t="shared" si="5"/>
        <v>17.3</v>
      </c>
      <c r="AG69" s="46" t="s">
        <v>376</v>
      </c>
      <c r="AH69" s="19"/>
      <c r="AI69" s="231"/>
    </row>
    <row r="70" spans="2:35" ht="11.25" customHeight="1">
      <c r="B70" s="9"/>
      <c r="C70" s="7"/>
      <c r="D70" s="9"/>
      <c r="E70" s="238" t="s">
        <v>371</v>
      </c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9"/>
      <c r="AE70" s="57">
        <v>79000</v>
      </c>
      <c r="AF70" s="48">
        <f t="shared" si="5"/>
        <v>17.3</v>
      </c>
      <c r="AG70" s="46" t="s">
        <v>376</v>
      </c>
      <c r="AH70" s="19"/>
      <c r="AI70" s="232"/>
    </row>
    <row r="71" spans="2:35" ht="11.25" customHeight="1">
      <c r="B71" s="9"/>
      <c r="C71" s="7"/>
      <c r="D71" s="238" t="s">
        <v>147</v>
      </c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9"/>
      <c r="AE71" s="57">
        <v>5000</v>
      </c>
      <c r="AF71" s="48">
        <f t="shared" si="5"/>
        <v>1.1</v>
      </c>
      <c r="AG71" s="160">
        <v>0</v>
      </c>
      <c r="AH71" s="9"/>
      <c r="AI71" s="231">
        <v>5000</v>
      </c>
    </row>
    <row r="72" spans="2:35" ht="12" customHeight="1">
      <c r="B72" s="9"/>
      <c r="C72" s="7"/>
      <c r="D72" s="9"/>
      <c r="E72" s="238" t="s">
        <v>148</v>
      </c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9"/>
      <c r="AE72" s="57">
        <v>5000</v>
      </c>
      <c r="AF72" s="48">
        <f t="shared" si="5"/>
        <v>1.1</v>
      </c>
      <c r="AG72" s="160">
        <v>0</v>
      </c>
      <c r="AH72" s="9"/>
      <c r="AI72" s="231">
        <v>5000</v>
      </c>
    </row>
    <row r="73" spans="2:35" ht="3.75" customHeight="1">
      <c r="B73" s="9"/>
      <c r="C73" s="7"/>
      <c r="D73" s="9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9"/>
      <c r="AE73" s="57"/>
      <c r="AF73" s="48"/>
      <c r="AG73" s="48"/>
      <c r="AH73" s="9"/>
      <c r="AI73" s="231"/>
    </row>
    <row r="74" spans="2:35" ht="3.75" customHeight="1">
      <c r="B74" s="9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9"/>
      <c r="AE74" s="127"/>
      <c r="AF74" s="51"/>
      <c r="AG74" s="51"/>
      <c r="AH74" s="9"/>
      <c r="AI74" s="224"/>
    </row>
    <row r="75" spans="2:35" ht="12" customHeight="1">
      <c r="B75" s="30"/>
      <c r="C75" s="204" t="s">
        <v>122</v>
      </c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30"/>
      <c r="AE75" s="123">
        <v>384842</v>
      </c>
      <c r="AF75" s="52">
        <f>ROUND(AE75/AE$75*100,1)</f>
        <v>100</v>
      </c>
      <c r="AG75" s="52">
        <f>SUM(AE75/AI75-1)*100</f>
        <v>-9.141518833134231</v>
      </c>
      <c r="AH75" s="9"/>
      <c r="AI75" s="230">
        <v>423562</v>
      </c>
    </row>
    <row r="76" spans="2:35" ht="12" customHeight="1">
      <c r="B76" s="9"/>
      <c r="C76" s="7"/>
      <c r="D76" s="238" t="s">
        <v>149</v>
      </c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9"/>
      <c r="AE76" s="57">
        <v>384842</v>
      </c>
      <c r="AF76" s="48">
        <f>ROUND(AE76/AE$75*100,1)</f>
        <v>100</v>
      </c>
      <c r="AG76" s="47">
        <f>SUM(AE76/AI76-1)*100</f>
        <v>-9.141518833134231</v>
      </c>
      <c r="AH76" s="9"/>
      <c r="AI76" s="231">
        <v>423562</v>
      </c>
    </row>
    <row r="77" spans="2:35" ht="12" customHeight="1">
      <c r="B77" s="9"/>
      <c r="C77" s="7"/>
      <c r="D77" s="7"/>
      <c r="E77" s="238" t="s">
        <v>124</v>
      </c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9"/>
      <c r="AE77" s="57">
        <v>384842</v>
      </c>
      <c r="AF77" s="48">
        <f>ROUND(AE77/AE$75*100,1)</f>
        <v>100</v>
      </c>
      <c r="AG77" s="47">
        <f>SUM(AE77/AI77-1)*100</f>
        <v>-9.141518833134231</v>
      </c>
      <c r="AH77" s="9"/>
      <c r="AI77" s="231">
        <v>423562</v>
      </c>
    </row>
    <row r="78" spans="2:35" ht="10.5" customHeight="1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58"/>
      <c r="AF78" s="12"/>
      <c r="AG78" s="12"/>
      <c r="AH78" s="9"/>
      <c r="AI78" s="224"/>
    </row>
    <row r="79" spans="2:35" ht="10.5" customHeight="1">
      <c r="B79" s="212" t="s">
        <v>4</v>
      </c>
      <c r="C79" s="212"/>
      <c r="D79" s="212"/>
      <c r="E79" s="2" t="s">
        <v>372</v>
      </c>
      <c r="F79" s="3" t="s">
        <v>5</v>
      </c>
      <c r="AH79" s="9"/>
      <c r="AI79" s="224"/>
    </row>
    <row r="80" spans="34:35" ht="10.5" customHeight="1">
      <c r="AH80" s="9"/>
      <c r="AI80" s="224"/>
    </row>
    <row r="81" spans="34:35" ht="10.5" customHeight="1">
      <c r="AH81" s="9"/>
      <c r="AI81" s="224"/>
    </row>
    <row r="82" spans="34:35" ht="11.25">
      <c r="AH82" s="9"/>
      <c r="AI82" s="224"/>
    </row>
    <row r="83" spans="34:35" ht="11.25">
      <c r="AH83" s="9"/>
      <c r="AI83" s="224"/>
    </row>
    <row r="84" spans="34:35" ht="11.25">
      <c r="AH84" s="9"/>
      <c r="AI84" s="224"/>
    </row>
    <row r="85" spans="34:35" ht="11.25">
      <c r="AH85" s="9"/>
      <c r="AI85" s="224"/>
    </row>
    <row r="86" spans="34:35" ht="11.25">
      <c r="AH86" s="9"/>
      <c r="AI86" s="224"/>
    </row>
    <row r="87" spans="34:35" ht="11.25">
      <c r="AH87" s="9"/>
      <c r="AI87" s="224"/>
    </row>
    <row r="88" spans="34:35" ht="11.25">
      <c r="AH88" s="9"/>
      <c r="AI88" s="224"/>
    </row>
    <row r="89" spans="34:35" ht="11.25">
      <c r="AH89" s="9"/>
      <c r="AI89" s="224"/>
    </row>
    <row r="90" spans="34:35" ht="11.25">
      <c r="AH90" s="9"/>
      <c r="AI90" s="224"/>
    </row>
    <row r="91" ht="11.25">
      <c r="AH91" s="9"/>
    </row>
    <row r="92" ht="11.25">
      <c r="AH92" s="9"/>
    </row>
    <row r="93" ht="11.25">
      <c r="AH93" s="9"/>
    </row>
    <row r="94" ht="11.25">
      <c r="AH94" s="9"/>
    </row>
    <row r="95" ht="11.25">
      <c r="AH95" s="9"/>
    </row>
    <row r="96" ht="11.25">
      <c r="AH96" s="9"/>
    </row>
    <row r="97" ht="11.25">
      <c r="AH97" s="9"/>
    </row>
    <row r="98" ht="11.25">
      <c r="AH98" s="9"/>
    </row>
    <row r="99" ht="11.25">
      <c r="AH99" s="9"/>
    </row>
    <row r="100" ht="11.25">
      <c r="AH100" s="9"/>
    </row>
    <row r="101" ht="11.25">
      <c r="AH101" s="9"/>
    </row>
    <row r="102" ht="11.25">
      <c r="AH102" s="9"/>
    </row>
    <row r="103" ht="11.25">
      <c r="AH103" s="9"/>
    </row>
    <row r="104" ht="11.25">
      <c r="AH104" s="9"/>
    </row>
    <row r="105" ht="11.25">
      <c r="AH105" s="9"/>
    </row>
    <row r="106" ht="11.25">
      <c r="AH106" s="9"/>
    </row>
    <row r="107" ht="11.25">
      <c r="AH107" s="9"/>
    </row>
    <row r="108" ht="11.25">
      <c r="AH108" s="9"/>
    </row>
    <row r="109" ht="11.25">
      <c r="AH109" s="9"/>
    </row>
    <row r="110" ht="11.25">
      <c r="AH110" s="9"/>
    </row>
    <row r="111" ht="11.25">
      <c r="AH111" s="9"/>
    </row>
    <row r="112" ht="11.25">
      <c r="AH112" s="9"/>
    </row>
    <row r="113" ht="11.25">
      <c r="AH113" s="9"/>
    </row>
    <row r="114" ht="11.25">
      <c r="AH114" s="9"/>
    </row>
    <row r="115" ht="11.25">
      <c r="AH115" s="9"/>
    </row>
    <row r="116" ht="11.25">
      <c r="AH116" s="9"/>
    </row>
    <row r="117" ht="11.25">
      <c r="AH117" s="9"/>
    </row>
    <row r="118" ht="11.25">
      <c r="AH118" s="9"/>
    </row>
    <row r="119" ht="11.25">
      <c r="AH119" s="9"/>
    </row>
    <row r="120" ht="11.25">
      <c r="AH120" s="9"/>
    </row>
    <row r="121" ht="11.25">
      <c r="AH121" s="9"/>
    </row>
    <row r="122" ht="11.25">
      <c r="AH122" s="9"/>
    </row>
    <row r="123" ht="11.25">
      <c r="AH123" s="9"/>
    </row>
    <row r="124" ht="11.25">
      <c r="AH124" s="9"/>
    </row>
    <row r="125" ht="11.25">
      <c r="AH125" s="9"/>
    </row>
    <row r="126" ht="11.25">
      <c r="AH126" s="9"/>
    </row>
    <row r="127" ht="11.25">
      <c r="AH127" s="9"/>
    </row>
    <row r="128" ht="11.25">
      <c r="AH128" s="9"/>
    </row>
    <row r="129" ht="11.25">
      <c r="AH129" s="9"/>
    </row>
    <row r="130" ht="11.25">
      <c r="AH130" s="9"/>
    </row>
    <row r="131" ht="11.25">
      <c r="AH131" s="9"/>
    </row>
    <row r="132" ht="11.25">
      <c r="AH132" s="9"/>
    </row>
    <row r="133" ht="11.25">
      <c r="AH133" s="9"/>
    </row>
    <row r="134" ht="11.25">
      <c r="AH134" s="9"/>
    </row>
    <row r="135" ht="11.25">
      <c r="AH135" s="9"/>
    </row>
    <row r="136" ht="11.25">
      <c r="AH136" s="9"/>
    </row>
    <row r="137" ht="11.25">
      <c r="AH137" s="9"/>
    </row>
    <row r="138" ht="11.25">
      <c r="AH138" s="9"/>
    </row>
    <row r="139" ht="11.25">
      <c r="AH139" s="9"/>
    </row>
    <row r="140" ht="11.25">
      <c r="AH140" s="9"/>
    </row>
    <row r="141" ht="11.25">
      <c r="AH141" s="9"/>
    </row>
    <row r="142" ht="11.25">
      <c r="AH142" s="9"/>
    </row>
    <row r="143" ht="11.25">
      <c r="AH143" s="9"/>
    </row>
    <row r="144" ht="11.25">
      <c r="AH144" s="9"/>
    </row>
    <row r="145" ht="11.25">
      <c r="AH145" s="9"/>
    </row>
    <row r="146" ht="11.25">
      <c r="AH146" s="9"/>
    </row>
    <row r="147" ht="11.25">
      <c r="AH147" s="9"/>
    </row>
    <row r="148" ht="11.25">
      <c r="AH148" s="9"/>
    </row>
    <row r="149" ht="11.25">
      <c r="AH149" s="9"/>
    </row>
    <row r="150" ht="11.25">
      <c r="AH150" s="9"/>
    </row>
    <row r="151" ht="11.25">
      <c r="AH151" s="9"/>
    </row>
    <row r="152" ht="11.25">
      <c r="AH152" s="9"/>
    </row>
    <row r="153" ht="11.25">
      <c r="AH153" s="9"/>
    </row>
    <row r="154" ht="11.25">
      <c r="AH154" s="9"/>
    </row>
    <row r="155" ht="11.25">
      <c r="AH155" s="9"/>
    </row>
    <row r="156" ht="11.25">
      <c r="AH156" s="9"/>
    </row>
    <row r="157" ht="11.25">
      <c r="AH157" s="9"/>
    </row>
    <row r="158" ht="11.25">
      <c r="AH158" s="9"/>
    </row>
    <row r="159" ht="11.25">
      <c r="AH159" s="9"/>
    </row>
    <row r="160" ht="11.25">
      <c r="AH160" s="9"/>
    </row>
    <row r="161" ht="11.25">
      <c r="AH161" s="9"/>
    </row>
    <row r="162" ht="11.25">
      <c r="AH162" s="9"/>
    </row>
    <row r="163" ht="11.25">
      <c r="AH163" s="9"/>
    </row>
    <row r="164" ht="11.25">
      <c r="AH164" s="9"/>
    </row>
    <row r="165" ht="11.25">
      <c r="AH165" s="9"/>
    </row>
    <row r="166" ht="11.25">
      <c r="AH166" s="9"/>
    </row>
    <row r="167" ht="11.25">
      <c r="AH167" s="9"/>
    </row>
    <row r="168" ht="11.25">
      <c r="AH168" s="9"/>
    </row>
    <row r="169" ht="11.25">
      <c r="AH169" s="9"/>
    </row>
    <row r="170" ht="11.25">
      <c r="AH170" s="9"/>
    </row>
    <row r="171" ht="11.25">
      <c r="AH171" s="9"/>
    </row>
    <row r="172" ht="11.25">
      <c r="AH172" s="9"/>
    </row>
    <row r="173" ht="11.25">
      <c r="AH173" s="9"/>
    </row>
    <row r="174" ht="11.25">
      <c r="AH174" s="9"/>
    </row>
    <row r="175" ht="11.25">
      <c r="AH175" s="9"/>
    </row>
    <row r="176" ht="11.25">
      <c r="AH176" s="9"/>
    </row>
    <row r="177" ht="11.25">
      <c r="AH177" s="9"/>
    </row>
    <row r="178" ht="11.25">
      <c r="AH178" s="9"/>
    </row>
    <row r="179" ht="11.25">
      <c r="AH179" s="9"/>
    </row>
    <row r="180" ht="11.25">
      <c r="AH180" s="9"/>
    </row>
    <row r="181" ht="11.25">
      <c r="AH181" s="9"/>
    </row>
    <row r="182" ht="11.25">
      <c r="AH182" s="9"/>
    </row>
    <row r="183" ht="11.25">
      <c r="AH183" s="9"/>
    </row>
    <row r="184" ht="11.25">
      <c r="AH184" s="9"/>
    </row>
    <row r="185" ht="11.25">
      <c r="AH185" s="9"/>
    </row>
    <row r="186" ht="11.25">
      <c r="AH186" s="9"/>
    </row>
    <row r="187" ht="11.25">
      <c r="AH187" s="9"/>
    </row>
    <row r="188" ht="11.25">
      <c r="AH188" s="9"/>
    </row>
    <row r="189" ht="11.25">
      <c r="AH189" s="9"/>
    </row>
    <row r="190" ht="11.25">
      <c r="AH190" s="9"/>
    </row>
    <row r="191" ht="11.25">
      <c r="AH191" s="9"/>
    </row>
    <row r="192" ht="11.25">
      <c r="AH192" s="9"/>
    </row>
    <row r="193" ht="11.25">
      <c r="AH193" s="9"/>
    </row>
    <row r="194" ht="11.25">
      <c r="AH194" s="9"/>
    </row>
    <row r="195" ht="11.25">
      <c r="AH195" s="9"/>
    </row>
    <row r="196" ht="11.25">
      <c r="AH196" s="9"/>
    </row>
    <row r="197" ht="11.25">
      <c r="AH197" s="9"/>
    </row>
    <row r="198" ht="11.25">
      <c r="AH198" s="9"/>
    </row>
    <row r="199" ht="11.25">
      <c r="AH199" s="9"/>
    </row>
    <row r="200" ht="11.25">
      <c r="AH200" s="9"/>
    </row>
    <row r="201" ht="11.25">
      <c r="AH201" s="9"/>
    </row>
    <row r="202" ht="11.25">
      <c r="AH202" s="9"/>
    </row>
    <row r="203" ht="11.25">
      <c r="AH203" s="9"/>
    </row>
    <row r="204" ht="11.25">
      <c r="AH204" s="9"/>
    </row>
    <row r="205" ht="11.25">
      <c r="AH205" s="9"/>
    </row>
    <row r="206" ht="11.25">
      <c r="AH206" s="9"/>
    </row>
    <row r="207" ht="11.25">
      <c r="AH207" s="9"/>
    </row>
    <row r="208" ht="11.25">
      <c r="AH208" s="9"/>
    </row>
    <row r="209" ht="11.25">
      <c r="AH209" s="9"/>
    </row>
    <row r="210" ht="11.25">
      <c r="AH210" s="9"/>
    </row>
    <row r="211" ht="11.25">
      <c r="AH211" s="9"/>
    </row>
    <row r="212" ht="11.25">
      <c r="AH212" s="9"/>
    </row>
    <row r="213" ht="11.25">
      <c r="AH213" s="9"/>
    </row>
    <row r="214" ht="11.25">
      <c r="AH214" s="9"/>
    </row>
    <row r="215" ht="11.25">
      <c r="AH215" s="9"/>
    </row>
    <row r="216" ht="11.25">
      <c r="AH216" s="9"/>
    </row>
    <row r="217" ht="11.25">
      <c r="AH217" s="9"/>
    </row>
    <row r="218" ht="11.25">
      <c r="AH218" s="9"/>
    </row>
    <row r="219" ht="11.25">
      <c r="AH219" s="9"/>
    </row>
    <row r="220" ht="11.25">
      <c r="AH220" s="9"/>
    </row>
    <row r="221" ht="11.25">
      <c r="AH221" s="9"/>
    </row>
    <row r="222" ht="11.25">
      <c r="AH222" s="9"/>
    </row>
    <row r="223" ht="11.25">
      <c r="AH223" s="9"/>
    </row>
    <row r="224" ht="11.25">
      <c r="AH224" s="9"/>
    </row>
    <row r="225" ht="11.25">
      <c r="AH225" s="9"/>
    </row>
    <row r="226" ht="11.25">
      <c r="AH226" s="9"/>
    </row>
    <row r="227" ht="11.25">
      <c r="AH227" s="9"/>
    </row>
    <row r="228" ht="11.25">
      <c r="AH228" s="9"/>
    </row>
    <row r="229" ht="11.25">
      <c r="AH229" s="9"/>
    </row>
    <row r="230" ht="11.25">
      <c r="AH230" s="9"/>
    </row>
    <row r="231" ht="11.25">
      <c r="AH231" s="9"/>
    </row>
    <row r="232" ht="11.25">
      <c r="AH232" s="9"/>
    </row>
    <row r="233" ht="11.25">
      <c r="AH233" s="9"/>
    </row>
    <row r="234" ht="11.25">
      <c r="AH234" s="9"/>
    </row>
    <row r="235" ht="11.25">
      <c r="AH235" s="9"/>
    </row>
    <row r="236" ht="11.25">
      <c r="AH236" s="9"/>
    </row>
    <row r="237" ht="11.25">
      <c r="AH237" s="9"/>
    </row>
    <row r="238" ht="11.25">
      <c r="AH238" s="9"/>
    </row>
    <row r="239" ht="11.25">
      <c r="AH239" s="9"/>
    </row>
    <row r="240" ht="11.25">
      <c r="AH240" s="9"/>
    </row>
    <row r="241" ht="11.25">
      <c r="AH241" s="9"/>
    </row>
    <row r="242" ht="11.25">
      <c r="AH242" s="9"/>
    </row>
    <row r="243" ht="11.25">
      <c r="AH243" s="9"/>
    </row>
    <row r="244" ht="11.25">
      <c r="AH244" s="9"/>
    </row>
    <row r="245" ht="11.25">
      <c r="AH245" s="9"/>
    </row>
    <row r="246" ht="11.25">
      <c r="AH246" s="9"/>
    </row>
    <row r="247" ht="11.25">
      <c r="AH247" s="9"/>
    </row>
    <row r="248" ht="11.25">
      <c r="AH248" s="9"/>
    </row>
    <row r="249" ht="11.25">
      <c r="AH249" s="9"/>
    </row>
    <row r="250" ht="11.25">
      <c r="AH250" s="9"/>
    </row>
    <row r="251" ht="11.25">
      <c r="AH251" s="9"/>
    </row>
    <row r="252" ht="11.25">
      <c r="AH252" s="9"/>
    </row>
    <row r="253" ht="11.25">
      <c r="AH253" s="9"/>
    </row>
    <row r="254" ht="11.25">
      <c r="AH254" s="9"/>
    </row>
    <row r="255" ht="11.25">
      <c r="AH255" s="9"/>
    </row>
    <row r="256" ht="11.25">
      <c r="AH256" s="9"/>
    </row>
    <row r="257" ht="11.25">
      <c r="AH257" s="9"/>
    </row>
    <row r="258" ht="11.25">
      <c r="AH258" s="9"/>
    </row>
    <row r="259" ht="11.25">
      <c r="AH259" s="9"/>
    </row>
    <row r="260" ht="11.25">
      <c r="AH260" s="9"/>
    </row>
    <row r="261" ht="11.25">
      <c r="AH261" s="9"/>
    </row>
    <row r="262" ht="11.25">
      <c r="AH262" s="9"/>
    </row>
    <row r="263" ht="11.25">
      <c r="AH263" s="9"/>
    </row>
    <row r="264" ht="11.25">
      <c r="AH264" s="9"/>
    </row>
    <row r="265" ht="11.25">
      <c r="AH265" s="9"/>
    </row>
    <row r="266" ht="11.25">
      <c r="AH266" s="9"/>
    </row>
    <row r="267" ht="11.25">
      <c r="AH267" s="9"/>
    </row>
    <row r="268" ht="11.25">
      <c r="AH268" s="9"/>
    </row>
    <row r="269" ht="11.25">
      <c r="AH269" s="9"/>
    </row>
    <row r="270" ht="11.25">
      <c r="AH270" s="9"/>
    </row>
    <row r="271" ht="11.25">
      <c r="AH271" s="9"/>
    </row>
    <row r="272" ht="11.25">
      <c r="AH272" s="9"/>
    </row>
    <row r="273" ht="11.25">
      <c r="AH273" s="9"/>
    </row>
    <row r="274" ht="11.25">
      <c r="AH274" s="9"/>
    </row>
    <row r="275" ht="11.25">
      <c r="AH275" s="9"/>
    </row>
    <row r="276" ht="11.25">
      <c r="AH276" s="9"/>
    </row>
    <row r="277" ht="11.25">
      <c r="AH277" s="9"/>
    </row>
    <row r="278" ht="11.25">
      <c r="AH278" s="9"/>
    </row>
    <row r="279" ht="11.25">
      <c r="AH279" s="9"/>
    </row>
    <row r="280" ht="11.25">
      <c r="AH280" s="9"/>
    </row>
    <row r="281" ht="11.25">
      <c r="AH281" s="9"/>
    </row>
    <row r="282" ht="11.25">
      <c r="AH282" s="9"/>
    </row>
    <row r="283" ht="11.25">
      <c r="AH283" s="9"/>
    </row>
    <row r="284" ht="11.25">
      <c r="AH284" s="9"/>
    </row>
    <row r="285" ht="11.25">
      <c r="AH285" s="9"/>
    </row>
    <row r="286" ht="11.25">
      <c r="AH286" s="9"/>
    </row>
    <row r="287" ht="11.25">
      <c r="AH287" s="9"/>
    </row>
    <row r="288" ht="11.25">
      <c r="AH288" s="9"/>
    </row>
    <row r="289" ht="11.25">
      <c r="AH289" s="9"/>
    </row>
    <row r="290" ht="11.25">
      <c r="AH290" s="9"/>
    </row>
    <row r="291" ht="11.25">
      <c r="AH291" s="9"/>
    </row>
    <row r="292" ht="11.25">
      <c r="AH292" s="9"/>
    </row>
    <row r="293" ht="11.25">
      <c r="AH293" s="9"/>
    </row>
    <row r="294" ht="11.25">
      <c r="AH294" s="9"/>
    </row>
    <row r="295" ht="11.25">
      <c r="AH295" s="9"/>
    </row>
    <row r="296" ht="11.25">
      <c r="AH296" s="9"/>
    </row>
    <row r="297" ht="11.25">
      <c r="AH297" s="9"/>
    </row>
    <row r="298" ht="11.25">
      <c r="AH298" s="9"/>
    </row>
    <row r="299" ht="11.25">
      <c r="AH299" s="9"/>
    </row>
    <row r="300" ht="11.25">
      <c r="AH300" s="9"/>
    </row>
    <row r="301" ht="11.25">
      <c r="AH301" s="9"/>
    </row>
    <row r="302" ht="11.25">
      <c r="AH302" s="9"/>
    </row>
    <row r="303" ht="11.25">
      <c r="AH303" s="9"/>
    </row>
    <row r="304" ht="11.25">
      <c r="AH304" s="9"/>
    </row>
    <row r="305" ht="11.25">
      <c r="AH305" s="9"/>
    </row>
    <row r="306" ht="11.25">
      <c r="AH306" s="9"/>
    </row>
    <row r="307" ht="11.25">
      <c r="AH307" s="9"/>
    </row>
    <row r="308" ht="11.25">
      <c r="AH308" s="9"/>
    </row>
    <row r="309" ht="11.25">
      <c r="AH309" s="9"/>
    </row>
    <row r="310" ht="11.25">
      <c r="AH310" s="9"/>
    </row>
    <row r="311" ht="11.25">
      <c r="AH311" s="9"/>
    </row>
    <row r="312" ht="11.25">
      <c r="AH312" s="9"/>
    </row>
    <row r="313" ht="11.25">
      <c r="AH313" s="9"/>
    </row>
    <row r="314" ht="11.25">
      <c r="AH314" s="9"/>
    </row>
    <row r="315" ht="11.25">
      <c r="AH315" s="9"/>
    </row>
    <row r="316" ht="11.25">
      <c r="AH316" s="9"/>
    </row>
    <row r="317" ht="11.25">
      <c r="AH317" s="9"/>
    </row>
    <row r="318" ht="11.25">
      <c r="AH318" s="9"/>
    </row>
    <row r="319" ht="11.25">
      <c r="AH319" s="9"/>
    </row>
    <row r="320" ht="11.25">
      <c r="AH320" s="9"/>
    </row>
    <row r="321" ht="11.25">
      <c r="AH321" s="9"/>
    </row>
    <row r="322" ht="11.25">
      <c r="AH322" s="9"/>
    </row>
    <row r="323" ht="11.25">
      <c r="AH323" s="9"/>
    </row>
    <row r="324" ht="11.25">
      <c r="AH324" s="9"/>
    </row>
    <row r="325" ht="11.25">
      <c r="AH325" s="9"/>
    </row>
    <row r="326" ht="11.25">
      <c r="AH326" s="9"/>
    </row>
    <row r="327" ht="11.25">
      <c r="AH327" s="9"/>
    </row>
    <row r="328" ht="11.25">
      <c r="AH328" s="9"/>
    </row>
    <row r="329" ht="11.25">
      <c r="AH329" s="9"/>
    </row>
    <row r="330" ht="11.25">
      <c r="AH330" s="9"/>
    </row>
    <row r="331" ht="11.25">
      <c r="AH331" s="9"/>
    </row>
    <row r="332" ht="11.25">
      <c r="AH332" s="9"/>
    </row>
    <row r="333" ht="11.25">
      <c r="AH333" s="9"/>
    </row>
    <row r="334" ht="11.25">
      <c r="AH334" s="9"/>
    </row>
    <row r="335" ht="11.25">
      <c r="AH335" s="9"/>
    </row>
    <row r="336" ht="11.25">
      <c r="AH336" s="9"/>
    </row>
    <row r="337" ht="11.25">
      <c r="AH337" s="9"/>
    </row>
    <row r="338" ht="11.25">
      <c r="AH338" s="9"/>
    </row>
    <row r="339" ht="11.25">
      <c r="AH339" s="9"/>
    </row>
    <row r="340" ht="11.25">
      <c r="AH340" s="9"/>
    </row>
    <row r="341" ht="11.25">
      <c r="AH341" s="9"/>
    </row>
    <row r="342" ht="11.25">
      <c r="AH342" s="9"/>
    </row>
    <row r="343" ht="11.25">
      <c r="AH343" s="9"/>
    </row>
    <row r="344" ht="11.25">
      <c r="AH344" s="9"/>
    </row>
    <row r="345" ht="11.25">
      <c r="AH345" s="9"/>
    </row>
    <row r="346" ht="11.25">
      <c r="AH346" s="9"/>
    </row>
    <row r="347" ht="11.25">
      <c r="AH347" s="9"/>
    </row>
    <row r="348" ht="11.25">
      <c r="AH348" s="9"/>
    </row>
    <row r="349" ht="11.25">
      <c r="AH349" s="9"/>
    </row>
    <row r="350" ht="11.25">
      <c r="AH350" s="9"/>
    </row>
    <row r="351" ht="11.25">
      <c r="AH351" s="9"/>
    </row>
    <row r="352" ht="11.25">
      <c r="AH352" s="9"/>
    </row>
    <row r="353" ht="11.25">
      <c r="AH353" s="9"/>
    </row>
    <row r="354" ht="11.25">
      <c r="AH354" s="9"/>
    </row>
    <row r="355" ht="11.25">
      <c r="AH355" s="9"/>
    </row>
    <row r="356" ht="11.25">
      <c r="AH356" s="9"/>
    </row>
    <row r="357" ht="11.25">
      <c r="AH357" s="9"/>
    </row>
    <row r="358" ht="11.25">
      <c r="AH358" s="9"/>
    </row>
    <row r="359" ht="11.25">
      <c r="AH359" s="9"/>
    </row>
    <row r="360" ht="11.25">
      <c r="AH360" s="9"/>
    </row>
    <row r="361" ht="11.25">
      <c r="AH361" s="9"/>
    </row>
    <row r="362" ht="11.25">
      <c r="AH362" s="9"/>
    </row>
    <row r="363" ht="11.25">
      <c r="AH363" s="9"/>
    </row>
    <row r="364" ht="11.25">
      <c r="AH364" s="9"/>
    </row>
    <row r="365" ht="11.25">
      <c r="AH365" s="9"/>
    </row>
    <row r="366" ht="11.25">
      <c r="AH366" s="9"/>
    </row>
    <row r="367" ht="11.25">
      <c r="AH367" s="9"/>
    </row>
    <row r="368" ht="11.25">
      <c r="AH368" s="9"/>
    </row>
    <row r="369" ht="11.25">
      <c r="AH369" s="9"/>
    </row>
    <row r="370" ht="11.25">
      <c r="AH370" s="9"/>
    </row>
    <row r="371" ht="11.25">
      <c r="AH371" s="9"/>
    </row>
    <row r="372" ht="11.25">
      <c r="AH372" s="9"/>
    </row>
    <row r="373" ht="11.25">
      <c r="AH373" s="9"/>
    </row>
    <row r="374" ht="11.25">
      <c r="AH374" s="9"/>
    </row>
    <row r="375" ht="11.25">
      <c r="AH375" s="9"/>
    </row>
    <row r="376" ht="11.25">
      <c r="AH376" s="9"/>
    </row>
    <row r="377" ht="11.25">
      <c r="AH377" s="9"/>
    </row>
    <row r="378" ht="11.25">
      <c r="AH378" s="9"/>
    </row>
    <row r="379" ht="11.25">
      <c r="AH379" s="9"/>
    </row>
    <row r="380" ht="11.25">
      <c r="AH380" s="9"/>
    </row>
    <row r="381" ht="11.25">
      <c r="AH381" s="9"/>
    </row>
    <row r="382" ht="11.25">
      <c r="AH382" s="9"/>
    </row>
    <row r="383" ht="11.25">
      <c r="AH383" s="9"/>
    </row>
    <row r="384" ht="11.25">
      <c r="AH384" s="9"/>
    </row>
    <row r="385" ht="11.25">
      <c r="AH385" s="9"/>
    </row>
    <row r="386" ht="11.25">
      <c r="AH386" s="9"/>
    </row>
    <row r="387" ht="11.25">
      <c r="AH387" s="9"/>
    </row>
    <row r="388" ht="11.25">
      <c r="AH388" s="9"/>
    </row>
    <row r="389" ht="11.25">
      <c r="AH389" s="9"/>
    </row>
    <row r="390" ht="11.25">
      <c r="AH390" s="9"/>
    </row>
    <row r="391" ht="11.25">
      <c r="AH391" s="9"/>
    </row>
    <row r="392" ht="11.25">
      <c r="AH392" s="9"/>
    </row>
    <row r="393" ht="11.25">
      <c r="AH393" s="9"/>
    </row>
    <row r="394" ht="11.25">
      <c r="AH394" s="9"/>
    </row>
    <row r="395" ht="11.25">
      <c r="AH395" s="9"/>
    </row>
    <row r="396" ht="11.25">
      <c r="AH396" s="9"/>
    </row>
    <row r="397" ht="11.25">
      <c r="AH397" s="9"/>
    </row>
    <row r="398" ht="11.25">
      <c r="AH398" s="9"/>
    </row>
    <row r="399" ht="11.25">
      <c r="AH399" s="9"/>
    </row>
    <row r="400" ht="11.25">
      <c r="AH400" s="9"/>
    </row>
    <row r="401" ht="11.25">
      <c r="AH401" s="9"/>
    </row>
    <row r="402" ht="11.25">
      <c r="AH402" s="9"/>
    </row>
    <row r="403" ht="11.25">
      <c r="AH403" s="9"/>
    </row>
    <row r="404" ht="11.25">
      <c r="AH404" s="9"/>
    </row>
    <row r="405" ht="11.25">
      <c r="AH405" s="9"/>
    </row>
    <row r="406" ht="11.25">
      <c r="AH406" s="9"/>
    </row>
    <row r="407" ht="11.25">
      <c r="AH407" s="9"/>
    </row>
    <row r="408" ht="11.25">
      <c r="AH408" s="9"/>
    </row>
    <row r="409" ht="11.25">
      <c r="AH409" s="9"/>
    </row>
    <row r="410" ht="11.25">
      <c r="AH410" s="9"/>
    </row>
    <row r="411" ht="11.25">
      <c r="AH411" s="9"/>
    </row>
    <row r="412" ht="11.25">
      <c r="AH412" s="9"/>
    </row>
    <row r="413" ht="11.25">
      <c r="AH413" s="9"/>
    </row>
    <row r="414" ht="11.25">
      <c r="AH414" s="9"/>
    </row>
    <row r="415" ht="11.25">
      <c r="AH415" s="9"/>
    </row>
    <row r="416" ht="11.25">
      <c r="AH416" s="9"/>
    </row>
    <row r="417" ht="11.25">
      <c r="AH417" s="9"/>
    </row>
    <row r="418" ht="11.25">
      <c r="AH418" s="9"/>
    </row>
    <row r="419" ht="11.25">
      <c r="AH419" s="9"/>
    </row>
    <row r="420" ht="11.25">
      <c r="AH420" s="9"/>
    </row>
    <row r="421" ht="11.25">
      <c r="AH421" s="9"/>
    </row>
    <row r="422" ht="11.25">
      <c r="AH422" s="9"/>
    </row>
    <row r="423" ht="11.25">
      <c r="AH423" s="9"/>
    </row>
    <row r="424" ht="11.25">
      <c r="AH424" s="9"/>
    </row>
    <row r="425" ht="11.25">
      <c r="AH425" s="9"/>
    </row>
    <row r="426" ht="11.25">
      <c r="AH426" s="9"/>
    </row>
    <row r="427" ht="11.25">
      <c r="AH427" s="9"/>
    </row>
    <row r="428" ht="11.25">
      <c r="AH428" s="9"/>
    </row>
    <row r="429" ht="11.25">
      <c r="AH429" s="9"/>
    </row>
    <row r="430" ht="11.25">
      <c r="AH430" s="9"/>
    </row>
    <row r="431" ht="11.25">
      <c r="AH431" s="9"/>
    </row>
    <row r="432" ht="11.25">
      <c r="AH432" s="9"/>
    </row>
    <row r="433" ht="11.25">
      <c r="AH433" s="9"/>
    </row>
    <row r="434" ht="11.25">
      <c r="AH434" s="9"/>
    </row>
    <row r="435" ht="11.25">
      <c r="AH435" s="9"/>
    </row>
    <row r="436" ht="11.25">
      <c r="AH436" s="9"/>
    </row>
    <row r="437" ht="11.25">
      <c r="AH437" s="9"/>
    </row>
    <row r="438" ht="11.25">
      <c r="AH438" s="9"/>
    </row>
    <row r="439" ht="11.25">
      <c r="AH439" s="9"/>
    </row>
    <row r="440" ht="11.25">
      <c r="AH440" s="9"/>
    </row>
    <row r="441" ht="11.25">
      <c r="AH441" s="9"/>
    </row>
    <row r="442" ht="11.25">
      <c r="AH442" s="9"/>
    </row>
    <row r="443" ht="11.25">
      <c r="AH443" s="9"/>
    </row>
    <row r="444" ht="11.25">
      <c r="AH444" s="9"/>
    </row>
    <row r="445" ht="11.25">
      <c r="AH445" s="9"/>
    </row>
    <row r="446" ht="11.25">
      <c r="AH446" s="9"/>
    </row>
    <row r="447" ht="11.25">
      <c r="AH447" s="9"/>
    </row>
    <row r="448" ht="11.25">
      <c r="AH448" s="9"/>
    </row>
    <row r="449" ht="11.25">
      <c r="AH449" s="9"/>
    </row>
    <row r="450" ht="11.25">
      <c r="AH450" s="9"/>
    </row>
    <row r="451" ht="11.25">
      <c r="AH451" s="9"/>
    </row>
    <row r="452" ht="11.25">
      <c r="AH452" s="9"/>
    </row>
    <row r="453" ht="11.25">
      <c r="AH453" s="9"/>
    </row>
    <row r="454" ht="11.25">
      <c r="AH454" s="9"/>
    </row>
    <row r="455" ht="11.25">
      <c r="AH455" s="9"/>
    </row>
    <row r="456" ht="11.25">
      <c r="AH456" s="9"/>
    </row>
    <row r="457" ht="11.25">
      <c r="AH457" s="9"/>
    </row>
    <row r="458" ht="11.25">
      <c r="AH458" s="9"/>
    </row>
    <row r="459" ht="11.25">
      <c r="AH459" s="9"/>
    </row>
    <row r="460" ht="11.25">
      <c r="AH460" s="9"/>
    </row>
    <row r="461" ht="11.25">
      <c r="AH461" s="9"/>
    </row>
    <row r="462" ht="11.25">
      <c r="AH462" s="9"/>
    </row>
    <row r="463" ht="11.25">
      <c r="AH463" s="9"/>
    </row>
    <row r="464" ht="11.25">
      <c r="AH464" s="9"/>
    </row>
    <row r="465" ht="11.25">
      <c r="AH465" s="9"/>
    </row>
    <row r="466" ht="11.25">
      <c r="AH466" s="9"/>
    </row>
    <row r="467" ht="11.25">
      <c r="AH467" s="9"/>
    </row>
    <row r="468" ht="11.25">
      <c r="AH468" s="9"/>
    </row>
    <row r="469" ht="11.25">
      <c r="AH469" s="9"/>
    </row>
    <row r="470" ht="11.25">
      <c r="AH470" s="9"/>
    </row>
    <row r="471" ht="11.25">
      <c r="AH471" s="9"/>
    </row>
    <row r="472" ht="11.25">
      <c r="AH472" s="9"/>
    </row>
    <row r="473" ht="11.25">
      <c r="AH473" s="9"/>
    </row>
    <row r="474" ht="11.25">
      <c r="AH474" s="9"/>
    </row>
    <row r="475" ht="11.25">
      <c r="AH475" s="9"/>
    </row>
    <row r="476" ht="11.25">
      <c r="AH476" s="9"/>
    </row>
    <row r="477" ht="11.25">
      <c r="AH477" s="9"/>
    </row>
    <row r="478" ht="11.25">
      <c r="AH478" s="9"/>
    </row>
    <row r="479" ht="11.25">
      <c r="AH479" s="9"/>
    </row>
    <row r="480" ht="11.25">
      <c r="AH480" s="9"/>
    </row>
    <row r="481" ht="11.25">
      <c r="AH481" s="9"/>
    </row>
    <row r="482" ht="11.25">
      <c r="AH482" s="9"/>
    </row>
    <row r="483" ht="11.25">
      <c r="AH483" s="9"/>
    </row>
    <row r="484" ht="11.25">
      <c r="AH484" s="9"/>
    </row>
    <row r="485" ht="11.25">
      <c r="AH485" s="9"/>
    </row>
    <row r="486" ht="11.25">
      <c r="AH486" s="9"/>
    </row>
    <row r="487" ht="11.25">
      <c r="AH487" s="9"/>
    </row>
    <row r="488" ht="11.25">
      <c r="AH488" s="9"/>
    </row>
    <row r="489" ht="11.25">
      <c r="AH489" s="9"/>
    </row>
    <row r="490" ht="11.25">
      <c r="AH490" s="9"/>
    </row>
    <row r="491" ht="11.25">
      <c r="AH491" s="9"/>
    </row>
    <row r="492" ht="11.25">
      <c r="AH492" s="9"/>
    </row>
    <row r="493" ht="11.25">
      <c r="AH493" s="9"/>
    </row>
    <row r="494" ht="11.25">
      <c r="AH494" s="9"/>
    </row>
    <row r="495" ht="11.25">
      <c r="AH495" s="9"/>
    </row>
    <row r="496" ht="11.25">
      <c r="AH496" s="9"/>
    </row>
    <row r="497" ht="11.25">
      <c r="AH497" s="9"/>
    </row>
    <row r="498" ht="11.25">
      <c r="AH498" s="9"/>
    </row>
    <row r="499" ht="11.25">
      <c r="AH499" s="9"/>
    </row>
    <row r="500" ht="11.25">
      <c r="AH500" s="9"/>
    </row>
    <row r="501" ht="11.25">
      <c r="AH501" s="9"/>
    </row>
    <row r="502" ht="11.25">
      <c r="AH502" s="9"/>
    </row>
    <row r="503" ht="11.25">
      <c r="AH503" s="9"/>
    </row>
    <row r="504" ht="11.25">
      <c r="AH504" s="9"/>
    </row>
    <row r="505" ht="11.25">
      <c r="AH505" s="9"/>
    </row>
    <row r="506" ht="11.25">
      <c r="AH506" s="9"/>
    </row>
    <row r="507" ht="11.25">
      <c r="AH507" s="9"/>
    </row>
    <row r="508" ht="11.25">
      <c r="AH508" s="9"/>
    </row>
    <row r="509" ht="11.25">
      <c r="AH509" s="9"/>
    </row>
    <row r="510" ht="11.25">
      <c r="AH510" s="9"/>
    </row>
    <row r="511" ht="11.25">
      <c r="AH511" s="9"/>
    </row>
    <row r="512" ht="11.25">
      <c r="AH512" s="9"/>
    </row>
    <row r="513" ht="11.25">
      <c r="AH513" s="9"/>
    </row>
    <row r="514" ht="11.25">
      <c r="AH514" s="9"/>
    </row>
    <row r="515" ht="11.25">
      <c r="AH515" s="9"/>
    </row>
    <row r="516" ht="11.25">
      <c r="AH516" s="9"/>
    </row>
    <row r="517" ht="11.25">
      <c r="AH517" s="9"/>
    </row>
    <row r="518" ht="11.25">
      <c r="AH518" s="9"/>
    </row>
    <row r="519" ht="11.25">
      <c r="AH519" s="9"/>
    </row>
    <row r="520" ht="11.25">
      <c r="AH520" s="9"/>
    </row>
    <row r="521" ht="11.25">
      <c r="AH521" s="9"/>
    </row>
    <row r="522" ht="11.25">
      <c r="AH522" s="9"/>
    </row>
    <row r="523" ht="11.25">
      <c r="AH523" s="9"/>
    </row>
    <row r="524" ht="11.25">
      <c r="AH524" s="9"/>
    </row>
    <row r="525" ht="11.25">
      <c r="AH525" s="9"/>
    </row>
    <row r="526" ht="11.25">
      <c r="AH526" s="9"/>
    </row>
    <row r="527" ht="11.25">
      <c r="AH527" s="9"/>
    </row>
    <row r="528" ht="11.25">
      <c r="AH528" s="9"/>
    </row>
    <row r="529" ht="11.25">
      <c r="AH529" s="9"/>
    </row>
    <row r="530" ht="11.25">
      <c r="AH530" s="9"/>
    </row>
    <row r="531" ht="11.25">
      <c r="AH531" s="9"/>
    </row>
    <row r="532" ht="11.25">
      <c r="AH532" s="9"/>
    </row>
    <row r="533" ht="11.25">
      <c r="AH533" s="9"/>
    </row>
    <row r="534" ht="11.25">
      <c r="AH534" s="9"/>
    </row>
    <row r="535" ht="11.25">
      <c r="AH535" s="9"/>
    </row>
    <row r="536" ht="11.25">
      <c r="AH536" s="9"/>
    </row>
    <row r="537" ht="11.25">
      <c r="AH537" s="9"/>
    </row>
    <row r="538" ht="11.25">
      <c r="AH538" s="9"/>
    </row>
    <row r="539" ht="11.25">
      <c r="AH539" s="9"/>
    </row>
    <row r="540" ht="11.25">
      <c r="AH540" s="9"/>
    </row>
    <row r="541" ht="11.25">
      <c r="AH541" s="9"/>
    </row>
    <row r="542" ht="11.25">
      <c r="AH542" s="9"/>
    </row>
    <row r="543" ht="11.25">
      <c r="AH543" s="9"/>
    </row>
    <row r="544" ht="11.25">
      <c r="AH544" s="9"/>
    </row>
    <row r="545" ht="11.25">
      <c r="AH545" s="9"/>
    </row>
    <row r="546" ht="11.25">
      <c r="AH546" s="9"/>
    </row>
    <row r="547" ht="11.25">
      <c r="AH547" s="9"/>
    </row>
    <row r="548" ht="11.25">
      <c r="AH548" s="9"/>
    </row>
    <row r="549" ht="11.25">
      <c r="AH549" s="9"/>
    </row>
    <row r="550" ht="11.25">
      <c r="AH550" s="9"/>
    </row>
    <row r="551" ht="11.25">
      <c r="AH551" s="9"/>
    </row>
    <row r="552" ht="11.25">
      <c r="AH552" s="9"/>
    </row>
    <row r="553" ht="11.25">
      <c r="AH553" s="9"/>
    </row>
    <row r="554" ht="11.25">
      <c r="AH554" s="9"/>
    </row>
    <row r="555" ht="11.25">
      <c r="AH555" s="9"/>
    </row>
    <row r="556" ht="11.25">
      <c r="AH556" s="9"/>
    </row>
    <row r="557" ht="11.25">
      <c r="AH557" s="9"/>
    </row>
    <row r="558" ht="11.25">
      <c r="AH558" s="9"/>
    </row>
    <row r="559" ht="11.25">
      <c r="AH559" s="9"/>
    </row>
    <row r="560" ht="11.25">
      <c r="AH560" s="9"/>
    </row>
    <row r="561" ht="11.25">
      <c r="AH561" s="9"/>
    </row>
    <row r="562" ht="11.25">
      <c r="AH562" s="9"/>
    </row>
    <row r="563" ht="11.25">
      <c r="AH563" s="9"/>
    </row>
    <row r="564" ht="11.25">
      <c r="AH564" s="9"/>
    </row>
    <row r="565" ht="11.25">
      <c r="AH565" s="9"/>
    </row>
    <row r="566" ht="11.25">
      <c r="AH566" s="9"/>
    </row>
    <row r="567" ht="11.25">
      <c r="AH567" s="9"/>
    </row>
    <row r="568" ht="11.25">
      <c r="AH568" s="9"/>
    </row>
    <row r="569" ht="11.25">
      <c r="AH569" s="9"/>
    </row>
    <row r="570" ht="11.25">
      <c r="AH570" s="9"/>
    </row>
    <row r="571" ht="11.25">
      <c r="AH571" s="9"/>
    </row>
    <row r="572" ht="11.25">
      <c r="AH572" s="9"/>
    </row>
    <row r="573" ht="11.25">
      <c r="AH573" s="9"/>
    </row>
    <row r="574" ht="11.25">
      <c r="AH574" s="9"/>
    </row>
    <row r="575" ht="11.25">
      <c r="AH575" s="9"/>
    </row>
    <row r="576" ht="11.25">
      <c r="AH576" s="9"/>
    </row>
    <row r="577" ht="11.25">
      <c r="AH577" s="9"/>
    </row>
    <row r="578" ht="11.25">
      <c r="AH578" s="9"/>
    </row>
    <row r="579" ht="11.25">
      <c r="AH579" s="9"/>
    </row>
    <row r="580" ht="11.25">
      <c r="AH580" s="9"/>
    </row>
    <row r="581" ht="11.25">
      <c r="AH581" s="9"/>
    </row>
    <row r="582" ht="11.25">
      <c r="AH582" s="9"/>
    </row>
    <row r="583" ht="11.25">
      <c r="AH583" s="9"/>
    </row>
    <row r="584" ht="11.25">
      <c r="AH584" s="9"/>
    </row>
    <row r="585" ht="11.25">
      <c r="AH585" s="9"/>
    </row>
    <row r="586" ht="11.25">
      <c r="AH586" s="9"/>
    </row>
    <row r="587" ht="11.25">
      <c r="AH587" s="9"/>
    </row>
    <row r="588" ht="11.25">
      <c r="AH588" s="9"/>
    </row>
    <row r="589" ht="11.25">
      <c r="AH589" s="9"/>
    </row>
    <row r="590" ht="11.25">
      <c r="AH590" s="9"/>
    </row>
    <row r="591" ht="11.25">
      <c r="AH591" s="9"/>
    </row>
    <row r="592" ht="11.25">
      <c r="AH592" s="9"/>
    </row>
    <row r="593" ht="11.25">
      <c r="AH593" s="9"/>
    </row>
    <row r="594" ht="11.25">
      <c r="AH594" s="9"/>
    </row>
    <row r="595" ht="11.25">
      <c r="AH595" s="9"/>
    </row>
    <row r="596" ht="11.25">
      <c r="AH596" s="9"/>
    </row>
    <row r="597" ht="11.25">
      <c r="AH597" s="9"/>
    </row>
    <row r="598" ht="11.25">
      <c r="AH598" s="9"/>
    </row>
    <row r="599" ht="11.25">
      <c r="AH599" s="9"/>
    </row>
    <row r="600" ht="11.25">
      <c r="AH600" s="9"/>
    </row>
    <row r="601" ht="11.25">
      <c r="AH601" s="9"/>
    </row>
    <row r="602" ht="11.25">
      <c r="AH602" s="9"/>
    </row>
    <row r="603" ht="11.25">
      <c r="AH603" s="9"/>
    </row>
    <row r="604" ht="11.25">
      <c r="AH604" s="9"/>
    </row>
    <row r="605" ht="11.25">
      <c r="AH605" s="9"/>
    </row>
    <row r="606" ht="11.25">
      <c r="AH606" s="9"/>
    </row>
    <row r="607" ht="11.25">
      <c r="AH607" s="9"/>
    </row>
    <row r="608" ht="11.25">
      <c r="AH608" s="9"/>
    </row>
    <row r="609" ht="11.25">
      <c r="AH609" s="9"/>
    </row>
    <row r="610" ht="11.25">
      <c r="AH610" s="9"/>
    </row>
    <row r="611" ht="11.25">
      <c r="AH611" s="9"/>
    </row>
    <row r="612" ht="11.25">
      <c r="AH612" s="9"/>
    </row>
    <row r="613" ht="11.25">
      <c r="AH613" s="9"/>
    </row>
    <row r="614" ht="11.25">
      <c r="AH614" s="9"/>
    </row>
    <row r="615" ht="11.25">
      <c r="AH615" s="9"/>
    </row>
    <row r="616" ht="11.25">
      <c r="AH616" s="9"/>
    </row>
    <row r="617" ht="11.25">
      <c r="AH617" s="9"/>
    </row>
    <row r="618" ht="11.25">
      <c r="AH618" s="9"/>
    </row>
    <row r="619" ht="11.25">
      <c r="AH619" s="9"/>
    </row>
    <row r="620" ht="11.25">
      <c r="AH620" s="9"/>
    </row>
    <row r="621" ht="11.25">
      <c r="AH621" s="9"/>
    </row>
    <row r="622" ht="11.25">
      <c r="AH622" s="9"/>
    </row>
    <row r="623" ht="11.25">
      <c r="AH623" s="9"/>
    </row>
    <row r="624" ht="11.25">
      <c r="AH624" s="9"/>
    </row>
    <row r="625" ht="11.25">
      <c r="AH625" s="9"/>
    </row>
    <row r="626" ht="11.25">
      <c r="AH626" s="9"/>
    </row>
    <row r="627" ht="11.25">
      <c r="AH627" s="9"/>
    </row>
    <row r="628" ht="11.25">
      <c r="AH628" s="9"/>
    </row>
    <row r="629" ht="11.25">
      <c r="AH629" s="9"/>
    </row>
    <row r="630" ht="11.25">
      <c r="AH630" s="9"/>
    </row>
    <row r="631" ht="11.25">
      <c r="AH631" s="9"/>
    </row>
    <row r="632" ht="11.25">
      <c r="AH632" s="9"/>
    </row>
    <row r="633" ht="11.25">
      <c r="AH633" s="9"/>
    </row>
    <row r="634" ht="11.25">
      <c r="AH634" s="9"/>
    </row>
    <row r="635" ht="11.25">
      <c r="AH635" s="9"/>
    </row>
    <row r="636" ht="11.25">
      <c r="AH636" s="9"/>
    </row>
    <row r="637" ht="11.25">
      <c r="AH637" s="9"/>
    </row>
    <row r="638" ht="11.25">
      <c r="AH638" s="9"/>
    </row>
    <row r="639" ht="11.25">
      <c r="AH639" s="9"/>
    </row>
    <row r="640" ht="11.25">
      <c r="AH640" s="9"/>
    </row>
    <row r="641" ht="11.25">
      <c r="AH641" s="9"/>
    </row>
    <row r="642" ht="11.25">
      <c r="AH642" s="9"/>
    </row>
    <row r="643" ht="11.25">
      <c r="AH643" s="9"/>
    </row>
    <row r="644" ht="11.25">
      <c r="AH644" s="9"/>
    </row>
    <row r="645" ht="11.25">
      <c r="AH645" s="9"/>
    </row>
    <row r="646" ht="11.25">
      <c r="AH646" s="9"/>
    </row>
    <row r="647" ht="11.25">
      <c r="AH647" s="9"/>
    </row>
    <row r="648" ht="11.25">
      <c r="AH648" s="9"/>
    </row>
    <row r="649" ht="11.25">
      <c r="AH649" s="9"/>
    </row>
    <row r="650" ht="11.25">
      <c r="AH650" s="9"/>
    </row>
    <row r="651" ht="11.25">
      <c r="AH651" s="9"/>
    </row>
    <row r="652" ht="11.25">
      <c r="AH652" s="9"/>
    </row>
    <row r="653" ht="11.25">
      <c r="AH653" s="9"/>
    </row>
    <row r="654" ht="11.25">
      <c r="AH654" s="9"/>
    </row>
    <row r="655" ht="11.25">
      <c r="AH655" s="9"/>
    </row>
    <row r="656" ht="11.25">
      <c r="AH656" s="9"/>
    </row>
    <row r="657" ht="11.25">
      <c r="AH657" s="9"/>
    </row>
    <row r="658" ht="11.25">
      <c r="AH658" s="9"/>
    </row>
    <row r="659" ht="11.25">
      <c r="AH659" s="9"/>
    </row>
    <row r="660" ht="11.25">
      <c r="AH660" s="9"/>
    </row>
    <row r="661" ht="11.25">
      <c r="AH661" s="9"/>
    </row>
    <row r="662" ht="11.25">
      <c r="AH662" s="9"/>
    </row>
    <row r="663" ht="11.25">
      <c r="AH663" s="9"/>
    </row>
    <row r="664" ht="11.25">
      <c r="AH664" s="9"/>
    </row>
    <row r="665" ht="11.25">
      <c r="AH665" s="9"/>
    </row>
    <row r="666" ht="11.25">
      <c r="AH666" s="9"/>
    </row>
    <row r="667" ht="11.25">
      <c r="AH667" s="9"/>
    </row>
    <row r="668" ht="11.25">
      <c r="AH668" s="9"/>
    </row>
    <row r="669" ht="11.25">
      <c r="AH669" s="9"/>
    </row>
    <row r="670" ht="11.25">
      <c r="AH670" s="9"/>
    </row>
    <row r="671" ht="11.25">
      <c r="AH671" s="9"/>
    </row>
    <row r="672" ht="11.25">
      <c r="AH672" s="9"/>
    </row>
    <row r="673" ht="11.25">
      <c r="AH673" s="9"/>
    </row>
    <row r="674" ht="11.25">
      <c r="AH674" s="9"/>
    </row>
    <row r="675" ht="11.25">
      <c r="AH675" s="9"/>
    </row>
    <row r="676" ht="11.25">
      <c r="AH676" s="9"/>
    </row>
    <row r="677" ht="11.25">
      <c r="AH677" s="9"/>
    </row>
    <row r="678" ht="11.25">
      <c r="AH678" s="9"/>
    </row>
    <row r="679" ht="11.25">
      <c r="AH679" s="9"/>
    </row>
    <row r="680" ht="11.25">
      <c r="AH680" s="9"/>
    </row>
    <row r="681" ht="11.25">
      <c r="AH681" s="9"/>
    </row>
    <row r="682" ht="11.25">
      <c r="AH682" s="9"/>
    </row>
    <row r="683" ht="11.25">
      <c r="AH683" s="9"/>
    </row>
    <row r="684" ht="11.25">
      <c r="AH684" s="9"/>
    </row>
    <row r="685" ht="11.25">
      <c r="AH685" s="9"/>
    </row>
    <row r="686" ht="11.25">
      <c r="AH686" s="9"/>
    </row>
    <row r="687" ht="11.25">
      <c r="AH687" s="9"/>
    </row>
    <row r="688" ht="11.25">
      <c r="AH688" s="9"/>
    </row>
    <row r="689" ht="11.25">
      <c r="AH689" s="9"/>
    </row>
    <row r="690" ht="11.25">
      <c r="AH690" s="9"/>
    </row>
    <row r="691" ht="11.25">
      <c r="AH691" s="9"/>
    </row>
    <row r="692" ht="11.25">
      <c r="AH692" s="9"/>
    </row>
    <row r="693" ht="11.25">
      <c r="AH693" s="9"/>
    </row>
    <row r="694" ht="11.25">
      <c r="AH694" s="9"/>
    </row>
    <row r="695" ht="11.25">
      <c r="AH695" s="9"/>
    </row>
    <row r="696" ht="11.25">
      <c r="AH696" s="9"/>
    </row>
    <row r="697" ht="11.25">
      <c r="AH697" s="9"/>
    </row>
    <row r="698" ht="11.25">
      <c r="AH698" s="9"/>
    </row>
    <row r="699" ht="11.25">
      <c r="AH699" s="9"/>
    </row>
    <row r="700" ht="11.25">
      <c r="AH700" s="9"/>
    </row>
    <row r="701" ht="11.25">
      <c r="AH701" s="9"/>
    </row>
    <row r="702" ht="11.25">
      <c r="AH702" s="9"/>
    </row>
    <row r="703" ht="11.25">
      <c r="AH703" s="9"/>
    </row>
    <row r="704" ht="11.25">
      <c r="AH704" s="9"/>
    </row>
    <row r="705" ht="11.25">
      <c r="AH705" s="9"/>
    </row>
    <row r="706" ht="11.25">
      <c r="AH706" s="9"/>
    </row>
    <row r="707" ht="11.25">
      <c r="AH707" s="9"/>
    </row>
    <row r="708" ht="11.25">
      <c r="AH708" s="9"/>
    </row>
    <row r="709" ht="11.25">
      <c r="AH709" s="9"/>
    </row>
    <row r="710" ht="11.25">
      <c r="AH710" s="9"/>
    </row>
    <row r="711" ht="11.25">
      <c r="AH711" s="9"/>
    </row>
    <row r="712" ht="11.25">
      <c r="AH712" s="9"/>
    </row>
    <row r="713" ht="11.25">
      <c r="AH713" s="9"/>
    </row>
    <row r="714" ht="11.25">
      <c r="AH714" s="9"/>
    </row>
    <row r="715" ht="11.25">
      <c r="AH715" s="9"/>
    </row>
    <row r="716" ht="11.25">
      <c r="AH716" s="9"/>
    </row>
    <row r="717" ht="11.25">
      <c r="AH717" s="9"/>
    </row>
    <row r="718" ht="11.25">
      <c r="AH718" s="9"/>
    </row>
    <row r="719" ht="11.25">
      <c r="AH719" s="9"/>
    </row>
    <row r="720" ht="11.25">
      <c r="AH720" s="9"/>
    </row>
    <row r="721" ht="11.25">
      <c r="AH721" s="9"/>
    </row>
    <row r="722" ht="11.25">
      <c r="AH722" s="9"/>
    </row>
    <row r="723" ht="11.25">
      <c r="AH723" s="9"/>
    </row>
    <row r="724" ht="11.25">
      <c r="AH724" s="9"/>
    </row>
    <row r="725" ht="11.25">
      <c r="AH725" s="9"/>
    </row>
    <row r="726" ht="11.25">
      <c r="AH726" s="9"/>
    </row>
    <row r="727" ht="11.25">
      <c r="AH727" s="9"/>
    </row>
    <row r="728" ht="11.25">
      <c r="AH728" s="9"/>
    </row>
    <row r="729" ht="11.25">
      <c r="AH729" s="9"/>
    </row>
    <row r="730" ht="11.25">
      <c r="AH730" s="9"/>
    </row>
    <row r="731" ht="11.25">
      <c r="AH731" s="9"/>
    </row>
    <row r="732" ht="11.25">
      <c r="AH732" s="9"/>
    </row>
    <row r="733" ht="11.25">
      <c r="AH733" s="9"/>
    </row>
    <row r="734" ht="11.25">
      <c r="AH734" s="9"/>
    </row>
    <row r="735" ht="11.25">
      <c r="AH735" s="9"/>
    </row>
    <row r="736" ht="11.25">
      <c r="AH736" s="9"/>
    </row>
    <row r="737" ht="11.25">
      <c r="AH737" s="9"/>
    </row>
    <row r="738" ht="11.25">
      <c r="AH738" s="9"/>
    </row>
    <row r="739" ht="11.25">
      <c r="AH739" s="9"/>
    </row>
    <row r="740" ht="11.25">
      <c r="AH740" s="9"/>
    </row>
    <row r="741" ht="11.25">
      <c r="AH741" s="9"/>
    </row>
    <row r="742" ht="11.25">
      <c r="AH742" s="9"/>
    </row>
  </sheetData>
  <mergeCells count="63">
    <mergeCell ref="C75:AC75"/>
    <mergeCell ref="D76:AC76"/>
    <mergeCell ref="E77:AC77"/>
    <mergeCell ref="B79:D79"/>
    <mergeCell ref="B3:AG3"/>
    <mergeCell ref="D12:AC12"/>
    <mergeCell ref="E11:AC11"/>
    <mergeCell ref="D10:AC10"/>
    <mergeCell ref="C9:AC9"/>
    <mergeCell ref="B5:AD6"/>
    <mergeCell ref="AE5:AG5"/>
    <mergeCell ref="E16:AC16"/>
    <mergeCell ref="E15:AC15"/>
    <mergeCell ref="E14:AC14"/>
    <mergeCell ref="E13:AC13"/>
    <mergeCell ref="E20:AC20"/>
    <mergeCell ref="D19:AC19"/>
    <mergeCell ref="E18:AC18"/>
    <mergeCell ref="E17:AC17"/>
    <mergeCell ref="E24:AC24"/>
    <mergeCell ref="D23:AC23"/>
    <mergeCell ref="E22:AC22"/>
    <mergeCell ref="D21:AC21"/>
    <mergeCell ref="E28:AC28"/>
    <mergeCell ref="D27:AC27"/>
    <mergeCell ref="E26:AC26"/>
    <mergeCell ref="D25:AC25"/>
    <mergeCell ref="C34:AC34"/>
    <mergeCell ref="E31:AC31"/>
    <mergeCell ref="D30:AC30"/>
    <mergeCell ref="E29:AC29"/>
    <mergeCell ref="C35:AC35"/>
    <mergeCell ref="D36:AC36"/>
    <mergeCell ref="E37:AC37"/>
    <mergeCell ref="D38:AC38"/>
    <mergeCell ref="E39:AC39"/>
    <mergeCell ref="D40:AC40"/>
    <mergeCell ref="E41:AC41"/>
    <mergeCell ref="D42:AC42"/>
    <mergeCell ref="E48:AC48"/>
    <mergeCell ref="D47:AC47"/>
    <mergeCell ref="C46:AC46"/>
    <mergeCell ref="E43:AC43"/>
    <mergeCell ref="D44:AC44"/>
    <mergeCell ref="E45:AC45"/>
    <mergeCell ref="C51:AC51"/>
    <mergeCell ref="D52:AC52"/>
    <mergeCell ref="E53:AC53"/>
    <mergeCell ref="D54:AC54"/>
    <mergeCell ref="D60:AC60"/>
    <mergeCell ref="C59:AC59"/>
    <mergeCell ref="E56:AC56"/>
    <mergeCell ref="E55:AC55"/>
    <mergeCell ref="D71:AC71"/>
    <mergeCell ref="E72:AC72"/>
    <mergeCell ref="E61:AC61"/>
    <mergeCell ref="E70:AC70"/>
    <mergeCell ref="D69:AC69"/>
    <mergeCell ref="C64:AC64"/>
    <mergeCell ref="D65:AC65"/>
    <mergeCell ref="E66:AC66"/>
    <mergeCell ref="D67:AC67"/>
    <mergeCell ref="E68:AC6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Y88"/>
  <sheetViews>
    <sheetView view="pageBreakPreview" zoomScale="60" workbookViewId="0" topLeftCell="A52">
      <selection activeCell="U87" sqref="U87"/>
    </sheetView>
  </sheetViews>
  <sheetFormatPr defaultColWidth="9.00390625" defaultRowHeight="13.5"/>
  <cols>
    <col min="1" max="20" width="1.625" style="84" customWidth="1"/>
    <col min="21" max="24" width="16.625" style="84" customWidth="1"/>
    <col min="25" max="25" width="1.625" style="84" customWidth="1"/>
    <col min="26" max="16384" width="9.00390625" style="84" customWidth="1"/>
  </cols>
  <sheetData>
    <row r="1" spans="24:25" ht="10.5" customHeight="1">
      <c r="X1" s="106"/>
      <c r="Y1" s="138" t="s">
        <v>311</v>
      </c>
    </row>
    <row r="2" ht="7.5" customHeight="1"/>
    <row r="3" spans="2:25" s="88" customFormat="1" ht="18" customHeight="1">
      <c r="B3" s="253" t="s">
        <v>324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118"/>
    </row>
    <row r="4" spans="2:25" ht="8.25" customHeight="1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90"/>
    </row>
    <row r="5" spans="2:25" ht="15" customHeight="1">
      <c r="B5" s="254" t="s">
        <v>248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4" t="s">
        <v>249</v>
      </c>
      <c r="V5" s="255"/>
      <c r="W5" s="255"/>
      <c r="X5" s="258"/>
      <c r="Y5" s="90"/>
    </row>
    <row r="6" spans="2:25" ht="15" customHeight="1"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161" t="s">
        <v>264</v>
      </c>
      <c r="V6" s="86" t="s">
        <v>150</v>
      </c>
      <c r="W6" s="86" t="s">
        <v>269</v>
      </c>
      <c r="X6" s="91" t="s">
        <v>270</v>
      </c>
      <c r="Y6" s="81"/>
    </row>
    <row r="7" spans="2:25" ht="10.5" customHeight="1">
      <c r="B7" s="9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156"/>
      <c r="U7" s="129" t="s">
        <v>274</v>
      </c>
      <c r="V7" s="129" t="s">
        <v>274</v>
      </c>
      <c r="W7" s="129" t="s">
        <v>274</v>
      </c>
      <c r="X7" s="92" t="s">
        <v>325</v>
      </c>
      <c r="Y7" s="93"/>
    </row>
    <row r="8" spans="2:25" ht="7.5" customHeight="1">
      <c r="B8" s="9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156"/>
      <c r="U8" s="90"/>
      <c r="V8" s="81"/>
      <c r="W8" s="81"/>
      <c r="X8" s="93"/>
      <c r="Y8" s="93"/>
    </row>
    <row r="9" spans="2:25" s="99" customFormat="1" ht="10.5" customHeight="1">
      <c r="B9" s="94"/>
      <c r="C9" s="259" t="s">
        <v>17</v>
      </c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155"/>
      <c r="U9" s="109">
        <f>SUM(U11,U17,U22,U25,U28,U31,U34,U37,U40,U43,U46,U49,U53,U58,U63,U67,U70,U74,U77,U84)</f>
        <v>202722695000</v>
      </c>
      <c r="V9" s="109">
        <f>SUM(V11,V17,V22,V25,V28,V31,V34,V37,V40,V43,V46,V49,V53,V58,V63,V67,V70,V74,V77,V84)</f>
        <v>210333283113</v>
      </c>
      <c r="W9" s="109">
        <f>SUM(W11,W17,W22,W25,W28,W31,W34,W37,W40,W43,W46,W49,W53,W58,W63,W67,W70,W74,W77,W84)</f>
        <v>202870067867</v>
      </c>
      <c r="X9" s="110">
        <f>W9/U9*100</f>
        <v>100.07269677773374</v>
      </c>
      <c r="Y9" s="27"/>
    </row>
    <row r="10" spans="2:25" ht="8.25" customHeight="1">
      <c r="B10" s="9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156"/>
      <c r="U10" s="119"/>
      <c r="V10" s="119"/>
      <c r="W10" s="119"/>
      <c r="X10" s="104"/>
      <c r="Y10" s="90"/>
    </row>
    <row r="11" spans="2:25" ht="11.25" customHeight="1">
      <c r="B11" s="90"/>
      <c r="C11" s="260" t="s">
        <v>18</v>
      </c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156"/>
      <c r="U11" s="41">
        <f>SUM(U12:U15)</f>
        <v>53523568000</v>
      </c>
      <c r="V11" s="41">
        <f>SUM(V12:V15)</f>
        <v>59932475942</v>
      </c>
      <c r="W11" s="41">
        <f>SUM(W12:W15)</f>
        <v>54051038993</v>
      </c>
      <c r="X11" s="111">
        <f>W11/U11*100</f>
        <v>100.9854929570465</v>
      </c>
      <c r="Y11" s="18"/>
    </row>
    <row r="12" spans="2:25" ht="9" customHeight="1">
      <c r="B12" s="90"/>
      <c r="C12" s="81"/>
      <c r="D12" s="260" t="s">
        <v>19</v>
      </c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156"/>
      <c r="U12" s="167">
        <v>50018002000</v>
      </c>
      <c r="V12" s="167">
        <v>56251544595</v>
      </c>
      <c r="W12" s="167">
        <v>50453367694</v>
      </c>
      <c r="X12" s="111">
        <f>W12/U12*100</f>
        <v>100.87041800270231</v>
      </c>
      <c r="Y12" s="18"/>
    </row>
    <row r="13" spans="2:25" ht="8.25" customHeight="1">
      <c r="B13" s="90"/>
      <c r="C13" s="81"/>
      <c r="D13" s="260" t="s">
        <v>20</v>
      </c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156"/>
      <c r="U13" s="167">
        <v>224993000</v>
      </c>
      <c r="V13" s="167">
        <v>302894348</v>
      </c>
      <c r="W13" s="167">
        <v>219634300</v>
      </c>
      <c r="X13" s="111">
        <f>W13/U13*100</f>
        <v>97.61828145764535</v>
      </c>
      <c r="Y13" s="18"/>
    </row>
    <row r="14" spans="2:25" ht="9" customHeight="1">
      <c r="B14" s="90"/>
      <c r="C14" s="81"/>
      <c r="D14" s="260" t="s">
        <v>21</v>
      </c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156"/>
      <c r="U14" s="167">
        <v>3244572000</v>
      </c>
      <c r="V14" s="167">
        <v>3340452699</v>
      </c>
      <c r="W14" s="167">
        <v>3340452699</v>
      </c>
      <c r="X14" s="111">
        <f>W14/U14*100</f>
        <v>102.95511084358738</v>
      </c>
      <c r="Y14" s="18"/>
    </row>
    <row r="15" spans="2:25" ht="9" customHeight="1">
      <c r="B15" s="90"/>
      <c r="C15" s="81"/>
      <c r="D15" s="260" t="s">
        <v>287</v>
      </c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156"/>
      <c r="U15" s="167">
        <v>36001000</v>
      </c>
      <c r="V15" s="167">
        <v>37584300</v>
      </c>
      <c r="W15" s="167">
        <v>37584300</v>
      </c>
      <c r="X15" s="111">
        <f>W15/U15*100</f>
        <v>104.39793339073915</v>
      </c>
      <c r="Y15" s="18"/>
    </row>
    <row r="16" spans="2:25" ht="8.25" customHeight="1">
      <c r="B16" s="9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156"/>
      <c r="U16" s="41"/>
      <c r="V16" s="41"/>
      <c r="W16" s="41"/>
      <c r="X16" s="46"/>
      <c r="Y16" s="18"/>
    </row>
    <row r="17" spans="2:25" ht="11.25" customHeight="1">
      <c r="B17" s="90"/>
      <c r="C17" s="260" t="s">
        <v>22</v>
      </c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156"/>
      <c r="U17" s="41">
        <f>SUM(U18:U20)</f>
        <v>3590000000</v>
      </c>
      <c r="V17" s="41">
        <f>SUM(V18:V20)</f>
        <v>3623826000</v>
      </c>
      <c r="W17" s="41">
        <f>SUM(W18:W20)</f>
        <v>3623826000</v>
      </c>
      <c r="X17" s="111">
        <f>W17/U17*100</f>
        <v>100.94222841225627</v>
      </c>
      <c r="Y17" s="18"/>
    </row>
    <row r="18" spans="2:25" ht="10.5" customHeight="1">
      <c r="B18" s="90"/>
      <c r="C18" s="81"/>
      <c r="D18" s="261" t="s">
        <v>292</v>
      </c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156"/>
      <c r="U18" s="167">
        <v>2314000000</v>
      </c>
      <c r="V18" s="167">
        <v>2314399000</v>
      </c>
      <c r="W18" s="167">
        <v>2314399000</v>
      </c>
      <c r="X18" s="111">
        <f>W18/U18*100</f>
        <v>100.01724286949005</v>
      </c>
      <c r="Y18" s="18"/>
    </row>
    <row r="19" spans="2:25" ht="9" customHeight="1">
      <c r="B19" s="90"/>
      <c r="C19" s="81"/>
      <c r="D19" s="261" t="s">
        <v>23</v>
      </c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156"/>
      <c r="U19" s="167">
        <v>952000000</v>
      </c>
      <c r="V19" s="167">
        <v>970543000</v>
      </c>
      <c r="W19" s="167">
        <v>970543000</v>
      </c>
      <c r="X19" s="111">
        <f>W19/U19*100</f>
        <v>101.94779411764705</v>
      </c>
      <c r="Y19" s="18"/>
    </row>
    <row r="20" spans="2:25" ht="9" customHeight="1">
      <c r="B20" s="90"/>
      <c r="C20" s="81"/>
      <c r="D20" s="261" t="s">
        <v>24</v>
      </c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156"/>
      <c r="U20" s="167">
        <v>324000000</v>
      </c>
      <c r="V20" s="167">
        <v>338884000</v>
      </c>
      <c r="W20" s="167">
        <v>338884000</v>
      </c>
      <c r="X20" s="111">
        <f>W20/U20*100</f>
        <v>104.59382716049383</v>
      </c>
      <c r="Y20" s="18"/>
    </row>
    <row r="21" spans="2:25" ht="8.25" customHeight="1">
      <c r="B21" s="9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156"/>
      <c r="U21" s="41"/>
      <c r="V21" s="41"/>
      <c r="W21" s="41"/>
      <c r="X21" s="46"/>
      <c r="Y21" s="18"/>
    </row>
    <row r="22" spans="2:25" ht="11.25" customHeight="1">
      <c r="B22" s="90"/>
      <c r="C22" s="260" t="s">
        <v>25</v>
      </c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156"/>
      <c r="U22" s="41">
        <f>SUM(U23:U23)</f>
        <v>861000000</v>
      </c>
      <c r="V22" s="41">
        <f>SUM(V23)</f>
        <v>947660000</v>
      </c>
      <c r="W22" s="41">
        <f>SUM(W23)</f>
        <v>947660000</v>
      </c>
      <c r="X22" s="111">
        <f>W22/U22*100</f>
        <v>110.0650406504065</v>
      </c>
      <c r="Y22" s="18"/>
    </row>
    <row r="23" spans="2:25" ht="9" customHeight="1">
      <c r="B23" s="90"/>
      <c r="C23" s="81"/>
      <c r="D23" s="260" t="s">
        <v>25</v>
      </c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156"/>
      <c r="U23" s="167">
        <v>861000000</v>
      </c>
      <c r="V23" s="167">
        <v>947660000</v>
      </c>
      <c r="W23" s="167">
        <v>947660000</v>
      </c>
      <c r="X23" s="111">
        <f>W23/U23*100</f>
        <v>110.0650406504065</v>
      </c>
      <c r="Y23" s="18"/>
    </row>
    <row r="24" spans="2:25" ht="8.25" customHeight="1">
      <c r="B24" s="9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156"/>
      <c r="U24" s="41"/>
      <c r="V24" s="41"/>
      <c r="W24" s="41"/>
      <c r="X24" s="111"/>
      <c r="Y24" s="18"/>
    </row>
    <row r="25" spans="2:25" ht="11.25" customHeight="1">
      <c r="B25" s="90"/>
      <c r="C25" s="260" t="s">
        <v>289</v>
      </c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156"/>
      <c r="U25" s="41">
        <f>SUM(U26)</f>
        <v>382000000</v>
      </c>
      <c r="V25" s="41">
        <f>SUM(V26)</f>
        <v>448671000</v>
      </c>
      <c r="W25" s="41">
        <f>SUM(W26)</f>
        <v>448671000</v>
      </c>
      <c r="X25" s="111">
        <f>W25/U25*100</f>
        <v>117.45314136125656</v>
      </c>
      <c r="Y25" s="18"/>
    </row>
    <row r="26" spans="2:25" ht="9" customHeight="1">
      <c r="B26" s="90"/>
      <c r="C26" s="81"/>
      <c r="D26" s="260" t="s">
        <v>289</v>
      </c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156"/>
      <c r="U26" s="167">
        <v>382000000</v>
      </c>
      <c r="V26" s="167">
        <v>448671000</v>
      </c>
      <c r="W26" s="167">
        <v>448671000</v>
      </c>
      <c r="X26" s="111">
        <f>W26/U26*100</f>
        <v>117.45314136125656</v>
      </c>
      <c r="Y26" s="18"/>
    </row>
    <row r="27" spans="2:25" ht="8.25" customHeight="1">
      <c r="B27" s="9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156"/>
      <c r="U27" s="41"/>
      <c r="V27" s="41"/>
      <c r="W27" s="41"/>
      <c r="X27" s="111"/>
      <c r="Y27" s="18"/>
    </row>
    <row r="28" spans="2:25" ht="11.25" customHeight="1">
      <c r="B28" s="90"/>
      <c r="C28" s="260" t="s">
        <v>300</v>
      </c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156"/>
      <c r="U28" s="41">
        <f>SUM(U29)</f>
        <v>613000000</v>
      </c>
      <c r="V28" s="41">
        <f>SUM(V29)</f>
        <v>659709000</v>
      </c>
      <c r="W28" s="41">
        <f>SUM(W29)</f>
        <v>659709000</v>
      </c>
      <c r="X28" s="111">
        <f>W28/U28*100</f>
        <v>107.61973898858075</v>
      </c>
      <c r="Y28" s="18"/>
    </row>
    <row r="29" spans="2:25" ht="9" customHeight="1">
      <c r="B29" s="90"/>
      <c r="C29" s="81"/>
      <c r="D29" s="260" t="s">
        <v>301</v>
      </c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156"/>
      <c r="U29" s="167">
        <v>613000000</v>
      </c>
      <c r="V29" s="167">
        <v>659709000</v>
      </c>
      <c r="W29" s="167">
        <v>659709000</v>
      </c>
      <c r="X29" s="111">
        <f>W29/U29*100</f>
        <v>107.61973898858075</v>
      </c>
      <c r="Y29" s="18"/>
    </row>
    <row r="30" spans="2:25" ht="8.25" customHeight="1">
      <c r="B30" s="9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156"/>
      <c r="U30" s="41"/>
      <c r="V30" s="41"/>
      <c r="W30" s="41"/>
      <c r="X30" s="46"/>
      <c r="Y30" s="18"/>
    </row>
    <row r="31" spans="2:25" ht="11.25" customHeight="1">
      <c r="B31" s="90"/>
      <c r="C31" s="260" t="s">
        <v>26</v>
      </c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156"/>
      <c r="U31" s="41">
        <f>SUM(U32)</f>
        <v>6342000000</v>
      </c>
      <c r="V31" s="41">
        <f>SUM(V32)</f>
        <v>6371755000</v>
      </c>
      <c r="W31" s="41">
        <f>SUM(W32)</f>
        <v>6371755000</v>
      </c>
      <c r="X31" s="111">
        <f>W31/U31*100</f>
        <v>100.46917376222011</v>
      </c>
      <c r="Y31" s="18"/>
    </row>
    <row r="32" spans="2:25" ht="9" customHeight="1">
      <c r="B32" s="90"/>
      <c r="C32" s="81"/>
      <c r="D32" s="260" t="s">
        <v>26</v>
      </c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156"/>
      <c r="U32" s="167">
        <v>6342000000</v>
      </c>
      <c r="V32" s="167">
        <v>6371755000</v>
      </c>
      <c r="W32" s="167">
        <v>6371755000</v>
      </c>
      <c r="X32" s="111">
        <f>W32/U32*100</f>
        <v>100.46917376222011</v>
      </c>
      <c r="Y32" s="18"/>
    </row>
    <row r="33" spans="2:25" ht="8.25" customHeight="1">
      <c r="B33" s="9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156"/>
      <c r="U33" s="41"/>
      <c r="V33" s="41"/>
      <c r="W33" s="41"/>
      <c r="X33" s="107"/>
      <c r="Y33" s="18"/>
    </row>
    <row r="34" spans="2:25" ht="11.25" customHeight="1">
      <c r="B34" s="90"/>
      <c r="C34" s="260" t="s">
        <v>27</v>
      </c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156"/>
      <c r="U34" s="41">
        <f>SUM(U35)</f>
        <v>1453000000</v>
      </c>
      <c r="V34" s="41">
        <f>SUM(V35)</f>
        <v>1464978000</v>
      </c>
      <c r="W34" s="41">
        <f>SUM(W35)</f>
        <v>1464978000</v>
      </c>
      <c r="X34" s="111">
        <f>W34/U34*100</f>
        <v>100.82436338609773</v>
      </c>
      <c r="Y34" s="18"/>
    </row>
    <row r="35" spans="2:25" ht="9" customHeight="1">
      <c r="B35" s="90"/>
      <c r="C35" s="81"/>
      <c r="D35" s="260" t="s">
        <v>27</v>
      </c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156"/>
      <c r="U35" s="167">
        <v>1453000000</v>
      </c>
      <c r="V35" s="167">
        <v>1464978000</v>
      </c>
      <c r="W35" s="167">
        <v>1464978000</v>
      </c>
      <c r="X35" s="111">
        <f>W35/U35*100</f>
        <v>100.82436338609773</v>
      </c>
      <c r="Y35" s="18"/>
    </row>
    <row r="36" spans="2:25" ht="8.25" customHeight="1">
      <c r="B36" s="9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156"/>
      <c r="U36" s="41"/>
      <c r="V36" s="41"/>
      <c r="W36" s="41"/>
      <c r="X36" s="46"/>
      <c r="Y36" s="18"/>
    </row>
    <row r="37" spans="2:25" ht="11.25" customHeight="1">
      <c r="B37" s="90"/>
      <c r="C37" s="260" t="s">
        <v>28</v>
      </c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156"/>
      <c r="U37" s="41">
        <f>SUM(U38)</f>
        <v>4708992000</v>
      </c>
      <c r="V37" s="41">
        <f>SUM(V38)</f>
        <v>4708992000</v>
      </c>
      <c r="W37" s="41">
        <f>SUM(W38)</f>
        <v>4708992000</v>
      </c>
      <c r="X37" s="168">
        <f>W37/U37*100</f>
        <v>100</v>
      </c>
      <c r="Y37" s="18"/>
    </row>
    <row r="38" spans="2:25" ht="9" customHeight="1">
      <c r="B38" s="90"/>
      <c r="C38" s="81"/>
      <c r="D38" s="260" t="s">
        <v>28</v>
      </c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156"/>
      <c r="U38" s="167">
        <v>4708992000</v>
      </c>
      <c r="V38" s="167">
        <v>4708992000</v>
      </c>
      <c r="W38" s="167">
        <v>4708992000</v>
      </c>
      <c r="X38" s="168">
        <f>W38/U38*100</f>
        <v>100</v>
      </c>
      <c r="Y38" s="18"/>
    </row>
    <row r="39" spans="2:25" ht="8.25" customHeight="1">
      <c r="B39" s="9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156"/>
      <c r="U39" s="41"/>
      <c r="V39" s="41"/>
      <c r="W39" s="41"/>
      <c r="X39" s="46"/>
      <c r="Y39" s="18"/>
    </row>
    <row r="40" spans="2:25" ht="11.25" customHeight="1">
      <c r="B40" s="90"/>
      <c r="C40" s="260" t="s">
        <v>29</v>
      </c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156"/>
      <c r="U40" s="41">
        <f>SUM(U41)</f>
        <v>69203485000</v>
      </c>
      <c r="V40" s="41">
        <f>SUM(V41)</f>
        <v>69874628000</v>
      </c>
      <c r="W40" s="41">
        <f>SUM(W41)</f>
        <v>69874628000</v>
      </c>
      <c r="X40" s="111">
        <f>W40/U40*100</f>
        <v>100.96981098567508</v>
      </c>
      <c r="Y40" s="18"/>
    </row>
    <row r="41" spans="2:25" ht="9" customHeight="1">
      <c r="B41" s="90"/>
      <c r="C41" s="81"/>
      <c r="D41" s="260" t="s">
        <v>30</v>
      </c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156"/>
      <c r="U41" s="167">
        <v>69203485000</v>
      </c>
      <c r="V41" s="167">
        <v>69874628000</v>
      </c>
      <c r="W41" s="167">
        <v>69874628000</v>
      </c>
      <c r="X41" s="111">
        <f>W41/U41*100</f>
        <v>100.96981098567508</v>
      </c>
      <c r="Y41" s="18"/>
    </row>
    <row r="42" spans="2:25" ht="8.25" customHeight="1">
      <c r="B42" s="9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156"/>
      <c r="U42" s="41"/>
      <c r="V42" s="41"/>
      <c r="W42" s="41"/>
      <c r="X42" s="46"/>
      <c r="Y42" s="18"/>
    </row>
    <row r="43" spans="2:25" ht="11.25" customHeight="1">
      <c r="B43" s="90"/>
      <c r="C43" s="260" t="s">
        <v>31</v>
      </c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156"/>
      <c r="U43" s="41">
        <f>SUM(U44)</f>
        <v>116000000</v>
      </c>
      <c r="V43" s="41">
        <f>SUM(V44)</f>
        <v>117161000</v>
      </c>
      <c r="W43" s="41">
        <f>SUM(W44)</f>
        <v>117161000</v>
      </c>
      <c r="X43" s="111">
        <f>W43/U43*100</f>
        <v>101.00086206896552</v>
      </c>
      <c r="Y43" s="18"/>
    </row>
    <row r="44" spans="2:25" ht="9" customHeight="1">
      <c r="B44" s="90"/>
      <c r="C44" s="81"/>
      <c r="D44" s="260" t="s">
        <v>31</v>
      </c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156"/>
      <c r="U44" s="167">
        <v>116000000</v>
      </c>
      <c r="V44" s="167">
        <v>117161000</v>
      </c>
      <c r="W44" s="167">
        <v>117161000</v>
      </c>
      <c r="X44" s="111">
        <f>W44/U44*100</f>
        <v>101.00086206896552</v>
      </c>
      <c r="Y44" s="18"/>
    </row>
    <row r="45" spans="2:25" ht="8.25" customHeight="1">
      <c r="B45" s="9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156"/>
      <c r="U45" s="41"/>
      <c r="V45" s="41"/>
      <c r="W45" s="41"/>
      <c r="X45" s="46"/>
      <c r="Y45" s="18"/>
    </row>
    <row r="46" spans="2:25" ht="11.25" customHeight="1">
      <c r="B46" s="90"/>
      <c r="C46" s="260" t="s">
        <v>32</v>
      </c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156"/>
      <c r="U46" s="41">
        <f>SUM(U47)</f>
        <v>1503999000</v>
      </c>
      <c r="V46" s="41">
        <f>SUM(V47)</f>
        <v>1719474071</v>
      </c>
      <c r="W46" s="41">
        <f>SUM(W47)</f>
        <v>1568666058</v>
      </c>
      <c r="X46" s="111">
        <f>W46/U46*100</f>
        <v>104.29967426840045</v>
      </c>
      <c r="Y46" s="18"/>
    </row>
    <row r="47" spans="2:25" ht="9" customHeight="1">
      <c r="B47" s="90"/>
      <c r="C47" s="81"/>
      <c r="D47" s="260" t="s">
        <v>33</v>
      </c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156"/>
      <c r="U47" s="167">
        <v>1503999000</v>
      </c>
      <c r="V47" s="167">
        <v>1719474071</v>
      </c>
      <c r="W47" s="167">
        <v>1568666058</v>
      </c>
      <c r="X47" s="111">
        <f>W47/U47*100</f>
        <v>104.29967426840045</v>
      </c>
      <c r="Y47" s="18"/>
    </row>
    <row r="48" spans="2:25" ht="8.25" customHeight="1">
      <c r="B48" s="90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156"/>
      <c r="U48" s="41"/>
      <c r="V48" s="41"/>
      <c r="W48" s="41"/>
      <c r="X48" s="46"/>
      <c r="Y48" s="18"/>
    </row>
    <row r="49" spans="2:25" ht="11.25" customHeight="1">
      <c r="B49" s="90"/>
      <c r="C49" s="260" t="s">
        <v>34</v>
      </c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156"/>
      <c r="U49" s="41">
        <f>SUM(U50:U51)</f>
        <v>3289568000</v>
      </c>
      <c r="V49" s="41">
        <f>SUM(V50:V51)</f>
        <v>3312603833</v>
      </c>
      <c r="W49" s="41">
        <f>SUM(W50:W51)</f>
        <v>3266194343</v>
      </c>
      <c r="X49" s="111">
        <f>W49/U49*100</f>
        <v>99.28946119976848</v>
      </c>
      <c r="Y49" s="18"/>
    </row>
    <row r="50" spans="2:25" ht="10.5" customHeight="1">
      <c r="B50" s="90"/>
      <c r="C50" s="81"/>
      <c r="D50" s="260" t="s">
        <v>35</v>
      </c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156"/>
      <c r="U50" s="167">
        <v>2333780000</v>
      </c>
      <c r="V50" s="167">
        <v>2385425778</v>
      </c>
      <c r="W50" s="167">
        <v>2341949478</v>
      </c>
      <c r="X50" s="111">
        <f>W50/U50*100</f>
        <v>100.35005347547754</v>
      </c>
      <c r="Y50" s="18"/>
    </row>
    <row r="51" spans="2:25" ht="9" customHeight="1">
      <c r="B51" s="90"/>
      <c r="C51" s="81"/>
      <c r="D51" s="260" t="s">
        <v>36</v>
      </c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156"/>
      <c r="U51" s="167">
        <v>955788000</v>
      </c>
      <c r="V51" s="167">
        <v>927178055</v>
      </c>
      <c r="W51" s="167">
        <v>924244865</v>
      </c>
      <c r="X51" s="111">
        <f>W51/U51*100</f>
        <v>96.69977704260776</v>
      </c>
      <c r="Y51" s="18"/>
    </row>
    <row r="52" spans="2:25" ht="8.25" customHeight="1">
      <c r="B52" s="90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156"/>
      <c r="U52" s="41"/>
      <c r="V52" s="41"/>
      <c r="W52" s="41"/>
      <c r="X52" s="46"/>
      <c r="Y52" s="18"/>
    </row>
    <row r="53" spans="2:25" ht="11.25" customHeight="1">
      <c r="B53" s="90"/>
      <c r="C53" s="260" t="s">
        <v>37</v>
      </c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156"/>
      <c r="U53" s="41">
        <f>SUM(U54:U56)</f>
        <v>27542336000</v>
      </c>
      <c r="V53" s="41">
        <f>SUM(V54:V56)</f>
        <v>27267184391</v>
      </c>
      <c r="W53" s="41">
        <f>SUM(W54:W56)</f>
        <v>27267184391</v>
      </c>
      <c r="X53" s="111">
        <f>W53/U53*100</f>
        <v>99.00098666649045</v>
      </c>
      <c r="Y53" s="18"/>
    </row>
    <row r="54" spans="2:25" ht="10.5" customHeight="1">
      <c r="B54" s="90"/>
      <c r="C54" s="81"/>
      <c r="D54" s="260" t="s">
        <v>38</v>
      </c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156"/>
      <c r="U54" s="167">
        <v>22107007000</v>
      </c>
      <c r="V54" s="167">
        <v>21811040541</v>
      </c>
      <c r="W54" s="167">
        <v>21811040541</v>
      </c>
      <c r="X54" s="111">
        <f>W54/U54*100</f>
        <v>98.66120972866204</v>
      </c>
      <c r="Y54" s="18"/>
    </row>
    <row r="55" spans="2:25" ht="10.5" customHeight="1">
      <c r="B55" s="90"/>
      <c r="C55" s="81"/>
      <c r="D55" s="260" t="s">
        <v>39</v>
      </c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156"/>
      <c r="U55" s="167">
        <v>5407964000</v>
      </c>
      <c r="V55" s="167">
        <v>5430702254</v>
      </c>
      <c r="W55" s="167">
        <v>5430702254</v>
      </c>
      <c r="X55" s="111">
        <f>W55/U55*100</f>
        <v>100.42045867908884</v>
      </c>
      <c r="Y55" s="18"/>
    </row>
    <row r="56" spans="2:25" ht="9" customHeight="1">
      <c r="B56" s="90"/>
      <c r="C56" s="81"/>
      <c r="D56" s="260" t="s">
        <v>40</v>
      </c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156"/>
      <c r="U56" s="167">
        <v>27365000</v>
      </c>
      <c r="V56" s="167">
        <v>25441596</v>
      </c>
      <c r="W56" s="167">
        <v>25441596</v>
      </c>
      <c r="X56" s="111">
        <f>W56/U56*100</f>
        <v>92.97129910469579</v>
      </c>
      <c r="Y56" s="17"/>
    </row>
    <row r="57" spans="2:25" ht="8.25" customHeight="1">
      <c r="B57" s="90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156"/>
      <c r="U57" s="41"/>
      <c r="V57" s="41"/>
      <c r="W57" s="41"/>
      <c r="X57" s="46"/>
      <c r="Y57" s="18"/>
    </row>
    <row r="58" spans="2:25" ht="11.25" customHeight="1">
      <c r="B58" s="90"/>
      <c r="C58" s="260" t="s">
        <v>41</v>
      </c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156"/>
      <c r="U58" s="41">
        <f>SUM(U59:U61)</f>
        <v>9390552000</v>
      </c>
      <c r="V58" s="41">
        <f>SUM(V59:V61)</f>
        <v>9077742314</v>
      </c>
      <c r="W58" s="41">
        <f>SUM(W59:W61)</f>
        <v>9077742314</v>
      </c>
      <c r="X58" s="111">
        <f>W58/U58*100</f>
        <v>96.66888926231387</v>
      </c>
      <c r="Y58" s="18"/>
    </row>
    <row r="59" spans="2:25" ht="10.5" customHeight="1">
      <c r="B59" s="90"/>
      <c r="C59" s="81"/>
      <c r="D59" s="260" t="s">
        <v>42</v>
      </c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156"/>
      <c r="U59" s="167">
        <v>2522901000</v>
      </c>
      <c r="V59" s="167">
        <v>2340843798</v>
      </c>
      <c r="W59" s="167">
        <v>2340843798</v>
      </c>
      <c r="X59" s="111">
        <f>W59/U59*100</f>
        <v>92.78381506051961</v>
      </c>
      <c r="Y59" s="18"/>
    </row>
    <row r="60" spans="2:25" ht="10.5" customHeight="1">
      <c r="B60" s="90"/>
      <c r="C60" s="81"/>
      <c r="D60" s="260" t="s">
        <v>43</v>
      </c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156"/>
      <c r="U60" s="167">
        <v>4320301000</v>
      </c>
      <c r="V60" s="167">
        <v>4231022709</v>
      </c>
      <c r="W60" s="167">
        <v>4231022709</v>
      </c>
      <c r="X60" s="111">
        <f>W60/U60*100</f>
        <v>97.93351687764348</v>
      </c>
      <c r="Y60" s="18"/>
    </row>
    <row r="61" spans="2:25" ht="9" customHeight="1">
      <c r="B61" s="90"/>
      <c r="C61" s="81"/>
      <c r="D61" s="260" t="s">
        <v>44</v>
      </c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156"/>
      <c r="U61" s="167">
        <v>2547350000</v>
      </c>
      <c r="V61" s="167">
        <v>2505875807</v>
      </c>
      <c r="W61" s="167">
        <v>2505875807</v>
      </c>
      <c r="X61" s="111">
        <f>W61/U61*100</f>
        <v>98.37186907963178</v>
      </c>
      <c r="Y61" s="18"/>
    </row>
    <row r="62" spans="2:25" ht="8.25" customHeight="1">
      <c r="B62" s="90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156"/>
      <c r="U62" s="41"/>
      <c r="V62" s="41"/>
      <c r="W62" s="41"/>
      <c r="X62" s="46"/>
      <c r="Y62" s="18"/>
    </row>
    <row r="63" spans="2:25" ht="11.25" customHeight="1">
      <c r="B63" s="90"/>
      <c r="C63" s="260" t="s">
        <v>45</v>
      </c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156"/>
      <c r="U63" s="41">
        <f>SUM(U64:U65)</f>
        <v>611758000</v>
      </c>
      <c r="V63" s="41">
        <f>SUM(V64:V65)</f>
        <v>547932404</v>
      </c>
      <c r="W63" s="41">
        <f>SUM(W64:W65)</f>
        <v>547932404</v>
      </c>
      <c r="X63" s="111">
        <f>W63/U63*100</f>
        <v>89.56685552130091</v>
      </c>
      <c r="Y63" s="18"/>
    </row>
    <row r="64" spans="2:25" ht="10.5" customHeight="1">
      <c r="B64" s="90"/>
      <c r="C64" s="81"/>
      <c r="D64" s="260" t="s">
        <v>46</v>
      </c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156"/>
      <c r="U64" s="167">
        <v>110150000</v>
      </c>
      <c r="V64" s="167">
        <v>107502996</v>
      </c>
      <c r="W64" s="167">
        <v>107502996</v>
      </c>
      <c r="X64" s="111">
        <f>W64/U64*100</f>
        <v>97.59690966863369</v>
      </c>
      <c r="Y64" s="18"/>
    </row>
    <row r="65" spans="2:25" ht="9" customHeight="1">
      <c r="B65" s="90"/>
      <c r="C65" s="81"/>
      <c r="D65" s="260" t="s">
        <v>47</v>
      </c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156"/>
      <c r="U65" s="167">
        <v>501608000</v>
      </c>
      <c r="V65" s="167">
        <v>440429408</v>
      </c>
      <c r="W65" s="167">
        <v>440429408</v>
      </c>
      <c r="X65" s="111">
        <f>W65/U65*100</f>
        <v>87.80350552622765</v>
      </c>
      <c r="Y65" s="18"/>
    </row>
    <row r="66" spans="2:25" ht="8.25" customHeight="1">
      <c r="B66" s="90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156"/>
      <c r="U66" s="41"/>
      <c r="V66" s="41"/>
      <c r="W66" s="41"/>
      <c r="X66" s="46"/>
      <c r="Y66" s="18"/>
    </row>
    <row r="67" spans="2:25" ht="11.25" customHeight="1">
      <c r="B67" s="90"/>
      <c r="C67" s="260" t="s">
        <v>48</v>
      </c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156"/>
      <c r="U67" s="41">
        <f>SUM(U68)</f>
        <v>20246000</v>
      </c>
      <c r="V67" s="41">
        <f>SUM(V68)</f>
        <v>22474775</v>
      </c>
      <c r="W67" s="41">
        <f>SUM(W68)</f>
        <v>22474775</v>
      </c>
      <c r="X67" s="111">
        <f>W67/U67*100</f>
        <v>111.0084708090487</v>
      </c>
      <c r="Y67" s="18"/>
    </row>
    <row r="68" spans="2:25" ht="9" customHeight="1">
      <c r="B68" s="90"/>
      <c r="C68" s="81"/>
      <c r="D68" s="260" t="s">
        <v>48</v>
      </c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156"/>
      <c r="U68" s="167">
        <v>20246000</v>
      </c>
      <c r="V68" s="167">
        <v>22474775</v>
      </c>
      <c r="W68" s="167">
        <v>22474775</v>
      </c>
      <c r="X68" s="111">
        <f>W68/U68*100</f>
        <v>111.0084708090487</v>
      </c>
      <c r="Y68" s="18"/>
    </row>
    <row r="69" spans="2:25" ht="8.25" customHeight="1">
      <c r="B69" s="9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156"/>
      <c r="U69" s="41"/>
      <c r="V69" s="41"/>
      <c r="W69" s="41"/>
      <c r="X69" s="46"/>
      <c r="Y69" s="18"/>
    </row>
    <row r="70" spans="2:25" ht="11.25" customHeight="1">
      <c r="B70" s="90"/>
      <c r="C70" s="260" t="s">
        <v>49</v>
      </c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156"/>
      <c r="U70" s="41">
        <f>SUM(U71:U72)</f>
        <v>1103553000</v>
      </c>
      <c r="V70" s="41">
        <f>SUM(V71:V72)</f>
        <v>238396400</v>
      </c>
      <c r="W70" s="41">
        <f>SUM(W71:W72)</f>
        <v>238396400</v>
      </c>
      <c r="X70" s="111">
        <f>W70/U70*100</f>
        <v>21.602623526010984</v>
      </c>
      <c r="Y70" s="18"/>
    </row>
    <row r="71" spans="2:25" ht="10.5" customHeight="1">
      <c r="B71" s="90"/>
      <c r="C71" s="81"/>
      <c r="D71" s="260" t="s">
        <v>50</v>
      </c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156"/>
      <c r="U71" s="167">
        <v>257513000</v>
      </c>
      <c r="V71" s="167">
        <v>212352632</v>
      </c>
      <c r="W71" s="167">
        <v>212352632</v>
      </c>
      <c r="X71" s="111">
        <f>W71/U71*100</f>
        <v>82.46287837895562</v>
      </c>
      <c r="Y71" s="18"/>
    </row>
    <row r="72" spans="2:25" ht="9" customHeight="1">
      <c r="B72" s="90"/>
      <c r="C72" s="81"/>
      <c r="D72" s="260" t="s">
        <v>51</v>
      </c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156"/>
      <c r="U72" s="167">
        <v>846040000</v>
      </c>
      <c r="V72" s="167">
        <v>26043768</v>
      </c>
      <c r="W72" s="167">
        <v>26043768</v>
      </c>
      <c r="X72" s="144">
        <f>W72/U72*100</f>
        <v>3.078314027705546</v>
      </c>
      <c r="Y72" s="18"/>
    </row>
    <row r="73" spans="2:25" ht="8.25" customHeight="1">
      <c r="B73" s="90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156"/>
      <c r="U73" s="41"/>
      <c r="V73" s="41"/>
      <c r="W73" s="41"/>
      <c r="X73" s="46"/>
      <c r="Y73" s="18"/>
    </row>
    <row r="74" spans="2:25" ht="11.25" customHeight="1">
      <c r="B74" s="90"/>
      <c r="C74" s="260" t="s">
        <v>52</v>
      </c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156"/>
      <c r="U74" s="41">
        <f>SUM(U75)</f>
        <v>4267133000</v>
      </c>
      <c r="V74" s="41">
        <f>SUM(V75)</f>
        <v>4267133293</v>
      </c>
      <c r="W74" s="41">
        <f>SUM(W75)</f>
        <v>4267133293</v>
      </c>
      <c r="X74" s="111">
        <f>W74/U74*100</f>
        <v>100.00000686643702</v>
      </c>
      <c r="Y74" s="18"/>
    </row>
    <row r="75" spans="2:25" ht="9" customHeight="1">
      <c r="B75" s="90"/>
      <c r="C75" s="81"/>
      <c r="D75" s="260" t="s">
        <v>52</v>
      </c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156"/>
      <c r="U75" s="167">
        <v>4267133000</v>
      </c>
      <c r="V75" s="167">
        <v>4267133293</v>
      </c>
      <c r="W75" s="167">
        <v>4267133293</v>
      </c>
      <c r="X75" s="111">
        <f>W75/U75*100</f>
        <v>100.00000686643702</v>
      </c>
      <c r="Y75" s="18"/>
    </row>
    <row r="76" spans="2:25" ht="8.25" customHeight="1">
      <c r="B76" s="90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156"/>
      <c r="U76" s="41"/>
      <c r="V76" s="41"/>
      <c r="W76" s="41"/>
      <c r="X76" s="46"/>
      <c r="Y76" s="18"/>
    </row>
    <row r="77" spans="2:25" ht="11.25" customHeight="1">
      <c r="B77" s="90"/>
      <c r="C77" s="260" t="s">
        <v>53</v>
      </c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156"/>
      <c r="U77" s="41">
        <f>SUM(U78:U82)</f>
        <v>7105505000</v>
      </c>
      <c r="V77" s="41">
        <f>SUM(V78:V82)</f>
        <v>8641128690</v>
      </c>
      <c r="W77" s="41">
        <f>SUM(W78:W82)</f>
        <v>7256567896</v>
      </c>
      <c r="X77" s="111">
        <f aca="true" t="shared" si="0" ref="X77:X82">W77/U77*100</f>
        <v>102.12599802547462</v>
      </c>
      <c r="Y77" s="18"/>
    </row>
    <row r="78" spans="2:25" ht="10.5" customHeight="1">
      <c r="B78" s="90"/>
      <c r="C78" s="81"/>
      <c r="D78" s="260" t="s">
        <v>54</v>
      </c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156"/>
      <c r="U78" s="167">
        <v>133245000</v>
      </c>
      <c r="V78" s="167">
        <v>171812655</v>
      </c>
      <c r="W78" s="167">
        <v>171812655</v>
      </c>
      <c r="X78" s="111">
        <f t="shared" si="0"/>
        <v>128.94491725768322</v>
      </c>
      <c r="Y78" s="18"/>
    </row>
    <row r="79" spans="2:25" ht="10.5" customHeight="1">
      <c r="B79" s="90"/>
      <c r="C79" s="81"/>
      <c r="D79" s="260" t="s">
        <v>55</v>
      </c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156"/>
      <c r="U79" s="167">
        <v>56000</v>
      </c>
      <c r="V79" s="167">
        <v>58348</v>
      </c>
      <c r="W79" s="167">
        <v>58348</v>
      </c>
      <c r="X79" s="111">
        <f t="shared" si="0"/>
        <v>104.19285714285715</v>
      </c>
      <c r="Y79" s="18"/>
    </row>
    <row r="80" spans="2:25" ht="10.5" customHeight="1">
      <c r="B80" s="90"/>
      <c r="C80" s="81"/>
      <c r="D80" s="260" t="s">
        <v>56</v>
      </c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156"/>
      <c r="U80" s="167">
        <v>4742918000</v>
      </c>
      <c r="V80" s="167">
        <v>5399814832</v>
      </c>
      <c r="W80" s="167">
        <v>4829932512</v>
      </c>
      <c r="X80" s="111">
        <f t="shared" si="0"/>
        <v>101.83461978469795</v>
      </c>
      <c r="Y80" s="18"/>
    </row>
    <row r="81" spans="2:25" ht="10.5" customHeight="1">
      <c r="B81" s="90"/>
      <c r="C81" s="81"/>
      <c r="D81" s="260" t="s">
        <v>57</v>
      </c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156"/>
      <c r="U81" s="167">
        <v>564213000</v>
      </c>
      <c r="V81" s="167">
        <v>544845114</v>
      </c>
      <c r="W81" s="167">
        <v>544798941</v>
      </c>
      <c r="X81" s="111">
        <f t="shared" si="0"/>
        <v>96.55909044988329</v>
      </c>
      <c r="Y81" s="18"/>
    </row>
    <row r="82" spans="2:25" ht="10.5" customHeight="1">
      <c r="B82" s="90"/>
      <c r="C82" s="81"/>
      <c r="D82" s="260" t="s">
        <v>58</v>
      </c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156"/>
      <c r="U82" s="167">
        <v>1665073000</v>
      </c>
      <c r="V82" s="167">
        <v>2524597741</v>
      </c>
      <c r="W82" s="167">
        <v>1709965440</v>
      </c>
      <c r="X82" s="111">
        <f t="shared" si="0"/>
        <v>102.69612443418397</v>
      </c>
      <c r="Y82" s="18"/>
    </row>
    <row r="83" spans="2:25" ht="5.25" customHeight="1">
      <c r="B83" s="90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156"/>
      <c r="U83" s="41"/>
      <c r="V83" s="41"/>
      <c r="W83" s="41"/>
      <c r="X83" s="46"/>
      <c r="Y83" s="18"/>
    </row>
    <row r="84" spans="2:25" ht="12.75" customHeight="1">
      <c r="B84" s="90"/>
      <c r="C84" s="260" t="s">
        <v>59</v>
      </c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156"/>
      <c r="U84" s="41">
        <f>SUM(U85)</f>
        <v>7095000000</v>
      </c>
      <c r="V84" s="41">
        <f>SUM(V85)</f>
        <v>7089357000</v>
      </c>
      <c r="W84" s="41">
        <f>SUM(W85)</f>
        <v>7089357000</v>
      </c>
      <c r="X84" s="111">
        <f>W84/U84*100</f>
        <v>99.92046511627906</v>
      </c>
      <c r="Y84" s="18"/>
    </row>
    <row r="85" spans="2:25" ht="11.25" customHeight="1">
      <c r="B85" s="90"/>
      <c r="C85" s="81"/>
      <c r="D85" s="260" t="s">
        <v>59</v>
      </c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156"/>
      <c r="U85" s="167">
        <v>7095000000</v>
      </c>
      <c r="V85" s="167">
        <v>7089357000</v>
      </c>
      <c r="W85" s="167">
        <v>7089357000</v>
      </c>
      <c r="X85" s="111">
        <f>W85/U85*100</f>
        <v>99.92046511627906</v>
      </c>
      <c r="Y85" s="18"/>
    </row>
    <row r="86" spans="2:25" ht="10.5" customHeight="1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169"/>
      <c r="U86" s="89"/>
      <c r="V86" s="89"/>
      <c r="W86" s="120"/>
      <c r="X86" s="120"/>
      <c r="Y86" s="102"/>
    </row>
    <row r="87" spans="2:25" ht="10.5" customHeight="1">
      <c r="B87" s="260" t="s">
        <v>4</v>
      </c>
      <c r="C87" s="260"/>
      <c r="D87" s="260"/>
      <c r="E87" s="114" t="s">
        <v>326</v>
      </c>
      <c r="F87" s="115" t="s">
        <v>271</v>
      </c>
      <c r="I87" s="115"/>
      <c r="Y87" s="121"/>
    </row>
    <row r="88" spans="2:14" ht="10.5" customHeight="1">
      <c r="B88" s="90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</row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</sheetData>
  <mergeCells count="61">
    <mergeCell ref="C84:S84"/>
    <mergeCell ref="D85:S85"/>
    <mergeCell ref="B87:D87"/>
    <mergeCell ref="D72:S72"/>
    <mergeCell ref="C74:S74"/>
    <mergeCell ref="D75:S75"/>
    <mergeCell ref="C77:S77"/>
    <mergeCell ref="D82:S82"/>
    <mergeCell ref="D78:S78"/>
    <mergeCell ref="D79:S79"/>
    <mergeCell ref="D51:S51"/>
    <mergeCell ref="C53:S53"/>
    <mergeCell ref="D56:S56"/>
    <mergeCell ref="C58:S58"/>
    <mergeCell ref="D54:S54"/>
    <mergeCell ref="D55:S55"/>
    <mergeCell ref="D15:S15"/>
    <mergeCell ref="C17:S17"/>
    <mergeCell ref="D19:S19"/>
    <mergeCell ref="C22:S22"/>
    <mergeCell ref="C49:S49"/>
    <mergeCell ref="C63:S63"/>
    <mergeCell ref="D80:S80"/>
    <mergeCell ref="D81:S81"/>
    <mergeCell ref="D71:S71"/>
    <mergeCell ref="D68:S68"/>
    <mergeCell ref="C70:S70"/>
    <mergeCell ref="D65:S65"/>
    <mergeCell ref="C67:S67"/>
    <mergeCell ref="D64:S64"/>
    <mergeCell ref="D59:S59"/>
    <mergeCell ref="D60:S60"/>
    <mergeCell ref="D61:S61"/>
    <mergeCell ref="C40:S40"/>
    <mergeCell ref="D41:S41"/>
    <mergeCell ref="C43:S43"/>
    <mergeCell ref="D44:S44"/>
    <mergeCell ref="D50:S50"/>
    <mergeCell ref="C46:S46"/>
    <mergeCell ref="D47:S47"/>
    <mergeCell ref="C34:S34"/>
    <mergeCell ref="D35:S35"/>
    <mergeCell ref="C37:S37"/>
    <mergeCell ref="D38:S38"/>
    <mergeCell ref="D23:S23"/>
    <mergeCell ref="C31:S31"/>
    <mergeCell ref="D32:S32"/>
    <mergeCell ref="D18:S18"/>
    <mergeCell ref="D20:S20"/>
    <mergeCell ref="C25:S25"/>
    <mergeCell ref="D26:S26"/>
    <mergeCell ref="C28:S28"/>
    <mergeCell ref="D29:S29"/>
    <mergeCell ref="C11:S11"/>
    <mergeCell ref="D12:S12"/>
    <mergeCell ref="D13:S13"/>
    <mergeCell ref="D14:S14"/>
    <mergeCell ref="B3:X3"/>
    <mergeCell ref="B5:T6"/>
    <mergeCell ref="U5:X5"/>
    <mergeCell ref="C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71"/>
  <sheetViews>
    <sheetView view="pageBreakPreview" zoomScale="60" workbookViewId="0" topLeftCell="A34">
      <selection activeCell="B3" sqref="B3:Y3"/>
    </sheetView>
  </sheetViews>
  <sheetFormatPr defaultColWidth="9.00390625" defaultRowHeight="13.5"/>
  <cols>
    <col min="1" max="20" width="1.625" style="84" customWidth="1"/>
    <col min="21" max="24" width="14.625" style="84" customWidth="1"/>
    <col min="25" max="25" width="9.625" style="84" customWidth="1"/>
    <col min="26" max="26" width="1.625" style="84" customWidth="1"/>
    <col min="27" max="16384" width="9.00390625" style="84" customWidth="1"/>
  </cols>
  <sheetData>
    <row r="1" spans="1:20" ht="10.5" customHeight="1">
      <c r="A1" s="139" t="s">
        <v>312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ht="10.5" customHeight="1"/>
    <row r="3" spans="2:26" s="88" customFormat="1" ht="18" customHeight="1">
      <c r="B3" s="253" t="s">
        <v>327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82"/>
    </row>
    <row r="4" spans="2:26" ht="12.75" customHeight="1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90"/>
    </row>
    <row r="5" spans="2:26" ht="18" customHeight="1">
      <c r="B5" s="254" t="s">
        <v>248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4" t="s">
        <v>250</v>
      </c>
      <c r="V5" s="255"/>
      <c r="W5" s="255"/>
      <c r="X5" s="255"/>
      <c r="Y5" s="258"/>
      <c r="Z5" s="90"/>
    </row>
    <row r="6" spans="2:26" ht="18" customHeight="1"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161" t="s">
        <v>264</v>
      </c>
      <c r="V6" s="86" t="s">
        <v>265</v>
      </c>
      <c r="W6" s="86" t="s">
        <v>266</v>
      </c>
      <c r="X6" s="86" t="s">
        <v>267</v>
      </c>
      <c r="Y6" s="91" t="s">
        <v>268</v>
      </c>
      <c r="Z6" s="81"/>
    </row>
    <row r="7" spans="2:26" ht="11.25" customHeight="1">
      <c r="B7" s="9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156"/>
      <c r="U7" s="129" t="s">
        <v>274</v>
      </c>
      <c r="V7" s="129" t="s">
        <v>274</v>
      </c>
      <c r="W7" s="129" t="s">
        <v>274</v>
      </c>
      <c r="X7" s="129" t="s">
        <v>274</v>
      </c>
      <c r="Y7" s="92" t="s">
        <v>328</v>
      </c>
      <c r="Z7" s="93"/>
    </row>
    <row r="8" spans="2:26" ht="12" customHeight="1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156"/>
      <c r="U8" s="90"/>
      <c r="V8" s="90"/>
      <c r="W8" s="90"/>
      <c r="X8" s="90"/>
      <c r="Y8" s="90"/>
      <c r="Z8" s="90"/>
    </row>
    <row r="9" spans="3:26" s="94" customFormat="1" ht="11.25" customHeight="1">
      <c r="C9" s="259" t="s">
        <v>17</v>
      </c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155"/>
      <c r="U9" s="95">
        <f>SUM(U11,U14,U20,U27,U31,U36,U39,U43,U46,U53,U61,U64,U69)</f>
        <v>202722695000</v>
      </c>
      <c r="V9" s="95">
        <f>SUM(V11,V14,V20,V27,V31,V36,V39,V43,V46,V53,V61,V64,V69)</f>
        <v>195644767788</v>
      </c>
      <c r="W9" s="95">
        <f>SUM(W11,W14,W20,W27,W31,W36,W39,W43,W46,W53,W61,W64,W69)</f>
        <v>64346000</v>
      </c>
      <c r="X9" s="95">
        <f>SUM(X11,X14,X20,X27,X31,X36,X39,X43,X46,X53,X61,X64,X69)</f>
        <v>7013581212</v>
      </c>
      <c r="Y9" s="97">
        <f>V9/U9*100</f>
        <v>96.5085669308017</v>
      </c>
      <c r="Z9" s="116"/>
    </row>
    <row r="10" spans="3:25" s="90" customFormat="1" ht="12" customHeight="1"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156"/>
      <c r="U10" s="100"/>
      <c r="V10" s="100"/>
      <c r="W10" s="100"/>
      <c r="X10" s="100"/>
      <c r="Y10" s="104"/>
    </row>
    <row r="11" spans="3:26" s="90" customFormat="1" ht="11.25" customHeight="1">
      <c r="C11" s="260" t="s">
        <v>60</v>
      </c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156"/>
      <c r="U11" s="100">
        <f>SUM(U12)</f>
        <v>969615000</v>
      </c>
      <c r="V11" s="100">
        <f>SUM(V12)</f>
        <v>946830002</v>
      </c>
      <c r="W11" s="100">
        <f>SUM(W12)</f>
        <v>0</v>
      </c>
      <c r="X11" s="100">
        <f>SUM(X12)</f>
        <v>22784998</v>
      </c>
      <c r="Y11" s="101">
        <f>V11/U11*100</f>
        <v>97.65009844113385</v>
      </c>
      <c r="Z11" s="117"/>
    </row>
    <row r="12" spans="3:26" s="90" customFormat="1" ht="11.25" customHeight="1">
      <c r="C12" s="81"/>
      <c r="D12" s="260" t="s">
        <v>60</v>
      </c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156"/>
      <c r="U12" s="167">
        <v>969615000</v>
      </c>
      <c r="V12" s="167">
        <v>946830002</v>
      </c>
      <c r="W12" s="167">
        <v>0</v>
      </c>
      <c r="X12" s="100">
        <f>U12-V12-W12</f>
        <v>22784998</v>
      </c>
      <c r="Y12" s="101">
        <f>V12/U12*100</f>
        <v>97.65009844113385</v>
      </c>
      <c r="Z12" s="117"/>
    </row>
    <row r="13" spans="3:26" s="90" customFormat="1" ht="12" customHeight="1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156"/>
      <c r="U13" s="100"/>
      <c r="V13" s="100"/>
      <c r="W13" s="100"/>
      <c r="X13" s="100"/>
      <c r="Y13" s="104"/>
      <c r="Z13" s="117"/>
    </row>
    <row r="14" spans="3:26" s="90" customFormat="1" ht="11.25" customHeight="1">
      <c r="C14" s="260" t="s">
        <v>61</v>
      </c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156"/>
      <c r="U14" s="100">
        <f>SUM(U15:U18)</f>
        <v>16833628000</v>
      </c>
      <c r="V14" s="100">
        <f>SUM(V15:V18)</f>
        <v>16144103804</v>
      </c>
      <c r="W14" s="100">
        <f>SUM(W15:W18)</f>
        <v>0</v>
      </c>
      <c r="X14" s="100">
        <f>SUM(X15:X18)</f>
        <v>689524196</v>
      </c>
      <c r="Y14" s="101">
        <f>V14/U14*100</f>
        <v>95.90388835965723</v>
      </c>
      <c r="Z14" s="117"/>
    </row>
    <row r="15" spans="3:26" s="90" customFormat="1" ht="11.25" customHeight="1">
      <c r="C15" s="81"/>
      <c r="D15" s="260" t="s">
        <v>62</v>
      </c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156"/>
      <c r="U15" s="167">
        <v>15750699000</v>
      </c>
      <c r="V15" s="167">
        <v>15148394118</v>
      </c>
      <c r="W15" s="167">
        <v>0</v>
      </c>
      <c r="X15" s="100">
        <f>U15-V15-W15</f>
        <v>602304882</v>
      </c>
      <c r="Y15" s="101">
        <f>V15/U15*100</f>
        <v>96.17601173128888</v>
      </c>
      <c r="Z15" s="117"/>
    </row>
    <row r="16" spans="3:26" s="90" customFormat="1" ht="11.25" customHeight="1">
      <c r="C16" s="81"/>
      <c r="D16" s="260" t="s">
        <v>63</v>
      </c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156"/>
      <c r="U16" s="167">
        <v>539808000</v>
      </c>
      <c r="V16" s="167">
        <v>469880951</v>
      </c>
      <c r="W16" s="167">
        <v>0</v>
      </c>
      <c r="X16" s="100">
        <f>U16-V16-W16</f>
        <v>69927049</v>
      </c>
      <c r="Y16" s="101">
        <f>V16/U16*100</f>
        <v>87.04594059369258</v>
      </c>
      <c r="Z16" s="117"/>
    </row>
    <row r="17" spans="3:26" s="90" customFormat="1" ht="11.25" customHeight="1">
      <c r="C17" s="81"/>
      <c r="D17" s="260" t="s">
        <v>64</v>
      </c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156"/>
      <c r="U17" s="167">
        <v>435591000</v>
      </c>
      <c r="V17" s="167">
        <v>422447720</v>
      </c>
      <c r="W17" s="167">
        <v>0</v>
      </c>
      <c r="X17" s="100">
        <f>U17-V17-W17</f>
        <v>13143280</v>
      </c>
      <c r="Y17" s="101">
        <f>V17/U17*100</f>
        <v>96.98265574816743</v>
      </c>
      <c r="Z17" s="117"/>
    </row>
    <row r="18" spans="3:26" s="90" customFormat="1" ht="11.25" customHeight="1">
      <c r="C18" s="81"/>
      <c r="D18" s="260" t="s">
        <v>65</v>
      </c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156"/>
      <c r="U18" s="167">
        <v>107530000</v>
      </c>
      <c r="V18" s="167">
        <v>103381015</v>
      </c>
      <c r="W18" s="167">
        <v>0</v>
      </c>
      <c r="X18" s="100">
        <f>U18-V18-W18</f>
        <v>4148985</v>
      </c>
      <c r="Y18" s="101">
        <f>V18/U18*100</f>
        <v>96.1415558448805</v>
      </c>
      <c r="Z18" s="117"/>
    </row>
    <row r="19" spans="3:26" s="90" customFormat="1" ht="12" customHeight="1"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156"/>
      <c r="U19" s="100"/>
      <c r="V19" s="100"/>
      <c r="W19" s="100"/>
      <c r="X19" s="100"/>
      <c r="Y19" s="104"/>
      <c r="Z19" s="117"/>
    </row>
    <row r="20" spans="3:26" s="90" customFormat="1" ht="11.25" customHeight="1">
      <c r="C20" s="260" t="s">
        <v>66</v>
      </c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156"/>
      <c r="U20" s="100">
        <f>SUM(U21:U25)</f>
        <v>18942112000</v>
      </c>
      <c r="V20" s="100">
        <f>SUM(V21:V25)</f>
        <v>18042023884</v>
      </c>
      <c r="W20" s="100">
        <f>SUM(W21:W25)</f>
        <v>0</v>
      </c>
      <c r="X20" s="100">
        <f>SUM(X21:X25)</f>
        <v>900088116</v>
      </c>
      <c r="Y20" s="101">
        <f aca="true" t="shared" si="0" ref="Y20:Y25">V20/U20*100</f>
        <v>95.2482166930488</v>
      </c>
      <c r="Z20" s="117"/>
    </row>
    <row r="21" spans="3:26" s="90" customFormat="1" ht="11.25" customHeight="1">
      <c r="C21" s="81"/>
      <c r="D21" s="260" t="s">
        <v>66</v>
      </c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156"/>
      <c r="U21" s="167">
        <v>12652395000</v>
      </c>
      <c r="V21" s="167">
        <v>11936585646</v>
      </c>
      <c r="W21" s="167">
        <v>0</v>
      </c>
      <c r="X21" s="100">
        <f>U21-V21-W21</f>
        <v>715809354</v>
      </c>
      <c r="Y21" s="101">
        <f t="shared" si="0"/>
        <v>94.34249915529827</v>
      </c>
      <c r="Z21" s="117"/>
    </row>
    <row r="22" spans="3:26" s="90" customFormat="1" ht="11.25" customHeight="1">
      <c r="C22" s="81"/>
      <c r="D22" s="260" t="s">
        <v>67</v>
      </c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156"/>
      <c r="U22" s="167">
        <v>379912000</v>
      </c>
      <c r="V22" s="167">
        <v>366710818</v>
      </c>
      <c r="W22" s="167">
        <v>0</v>
      </c>
      <c r="X22" s="100">
        <f>U22-V22-W22</f>
        <v>13201182</v>
      </c>
      <c r="Y22" s="101">
        <f t="shared" si="0"/>
        <v>96.52520004632652</v>
      </c>
      <c r="Z22" s="117"/>
    </row>
    <row r="23" spans="3:26" s="90" customFormat="1" ht="11.25" customHeight="1">
      <c r="C23" s="81"/>
      <c r="D23" s="260" t="s">
        <v>68</v>
      </c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156"/>
      <c r="U23" s="167">
        <v>1306688000</v>
      </c>
      <c r="V23" s="167">
        <v>1245160690</v>
      </c>
      <c r="W23" s="167">
        <v>0</v>
      </c>
      <c r="X23" s="100">
        <f>U23-V23-W23</f>
        <v>61527310</v>
      </c>
      <c r="Y23" s="101">
        <f t="shared" si="0"/>
        <v>95.29135417176863</v>
      </c>
      <c r="Z23" s="117"/>
    </row>
    <row r="24" spans="3:26" s="90" customFormat="1" ht="11.25" customHeight="1">
      <c r="C24" s="81"/>
      <c r="D24" s="260" t="s">
        <v>69</v>
      </c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156"/>
      <c r="U24" s="167">
        <v>149418000</v>
      </c>
      <c r="V24" s="167">
        <v>144081767</v>
      </c>
      <c r="W24" s="167">
        <v>0</v>
      </c>
      <c r="X24" s="100">
        <f>U24-V24-W24</f>
        <v>5336233</v>
      </c>
      <c r="Y24" s="101">
        <f t="shared" si="0"/>
        <v>96.42865451284315</v>
      </c>
      <c r="Z24" s="117"/>
    </row>
    <row r="25" spans="3:26" s="90" customFormat="1" ht="11.25" customHeight="1">
      <c r="C25" s="81"/>
      <c r="D25" s="260" t="s">
        <v>70</v>
      </c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156"/>
      <c r="U25" s="167">
        <v>4453699000</v>
      </c>
      <c r="V25" s="167">
        <v>4349484963</v>
      </c>
      <c r="W25" s="167">
        <v>0</v>
      </c>
      <c r="X25" s="100">
        <f>U25-V25-W25</f>
        <v>104214037</v>
      </c>
      <c r="Y25" s="101">
        <f t="shared" si="0"/>
        <v>97.66005657319904</v>
      </c>
      <c r="Z25" s="117"/>
    </row>
    <row r="26" spans="3:26" s="90" customFormat="1" ht="12" customHeight="1"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156"/>
      <c r="U26" s="100"/>
      <c r="V26" s="100"/>
      <c r="W26" s="100"/>
      <c r="X26" s="100"/>
      <c r="Y26" s="104"/>
      <c r="Z26" s="117"/>
    </row>
    <row r="27" spans="3:26" s="90" customFormat="1" ht="11.25" customHeight="1">
      <c r="C27" s="260" t="s">
        <v>71</v>
      </c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156"/>
      <c r="U27" s="100">
        <f>SUM(U28:U29)</f>
        <v>2245490000</v>
      </c>
      <c r="V27" s="100">
        <f>SUM(V28:V29)</f>
        <v>2010000436</v>
      </c>
      <c r="W27" s="100">
        <f>SUM(W28:W29)</f>
        <v>0</v>
      </c>
      <c r="X27" s="100">
        <f>U27-V27-W27</f>
        <v>235489564</v>
      </c>
      <c r="Y27" s="101">
        <f>V27/U27*100</f>
        <v>89.51277609786729</v>
      </c>
      <c r="Z27" s="117"/>
    </row>
    <row r="28" spans="3:26" s="90" customFormat="1" ht="11.25" customHeight="1">
      <c r="C28" s="81"/>
      <c r="D28" s="260" t="s">
        <v>72</v>
      </c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156"/>
      <c r="U28" s="167">
        <v>1959408000</v>
      </c>
      <c r="V28" s="167">
        <v>1748620477</v>
      </c>
      <c r="W28" s="167">
        <v>0</v>
      </c>
      <c r="X28" s="100">
        <f>U28-V28-W28</f>
        <v>210787523</v>
      </c>
      <c r="Y28" s="101">
        <f>V28/U28*100</f>
        <v>89.24228527187805</v>
      </c>
      <c r="Z28" s="117"/>
    </row>
    <row r="29" spans="3:26" s="90" customFormat="1" ht="11.25" customHeight="1">
      <c r="C29" s="81"/>
      <c r="D29" s="260" t="s">
        <v>73</v>
      </c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156"/>
      <c r="U29" s="167">
        <v>286082000</v>
      </c>
      <c r="V29" s="167">
        <v>261379959</v>
      </c>
      <c r="W29" s="167">
        <v>0</v>
      </c>
      <c r="X29" s="100">
        <f>U29-V29-W29</f>
        <v>24702041</v>
      </c>
      <c r="Y29" s="101">
        <f>V29/U29*100</f>
        <v>91.36539838228201</v>
      </c>
      <c r="Z29" s="117"/>
    </row>
    <row r="30" spans="3:26" s="90" customFormat="1" ht="12" customHeight="1"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156"/>
      <c r="U30" s="100"/>
      <c r="V30" s="100"/>
      <c r="W30" s="100"/>
      <c r="X30" s="100"/>
      <c r="Y30" s="104"/>
      <c r="Z30" s="117"/>
    </row>
    <row r="31" spans="3:26" s="90" customFormat="1" ht="11.25" customHeight="1">
      <c r="C31" s="260" t="s">
        <v>74</v>
      </c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156"/>
      <c r="U31" s="100">
        <f>SUM(U32:U34)</f>
        <v>55802676000</v>
      </c>
      <c r="V31" s="100">
        <f>SUM(V32:V34)</f>
        <v>53924065098</v>
      </c>
      <c r="W31" s="100">
        <f>SUM(W32:W34)</f>
        <v>0</v>
      </c>
      <c r="X31" s="100">
        <f>SUM(X32:X34)</f>
        <v>1878610902</v>
      </c>
      <c r="Y31" s="101">
        <f>V31/U31*100</f>
        <v>96.63347524409045</v>
      </c>
      <c r="Z31" s="117"/>
    </row>
    <row r="32" spans="3:26" s="90" customFormat="1" ht="11.25" customHeight="1">
      <c r="C32" s="81"/>
      <c r="D32" s="260" t="s">
        <v>74</v>
      </c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156"/>
      <c r="U32" s="167">
        <v>26433491000</v>
      </c>
      <c r="V32" s="167">
        <v>25230458077</v>
      </c>
      <c r="W32" s="167">
        <v>0</v>
      </c>
      <c r="X32" s="100">
        <f>U32-V32-W32</f>
        <v>1203032923</v>
      </c>
      <c r="Y32" s="101">
        <f>V32/U32*100</f>
        <v>95.44883071630606</v>
      </c>
      <c r="Z32" s="117"/>
    </row>
    <row r="33" spans="3:26" s="90" customFormat="1" ht="11.25" customHeight="1">
      <c r="C33" s="81"/>
      <c r="D33" s="260" t="s">
        <v>75</v>
      </c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156"/>
      <c r="U33" s="167">
        <v>23163739000</v>
      </c>
      <c r="V33" s="167">
        <v>22736611802</v>
      </c>
      <c r="W33" s="167">
        <v>0</v>
      </c>
      <c r="X33" s="100">
        <f>U33-V33-W33</f>
        <v>427127198</v>
      </c>
      <c r="Y33" s="101">
        <f>V33/U33*100</f>
        <v>98.15605244904548</v>
      </c>
      <c r="Z33" s="117"/>
    </row>
    <row r="34" spans="3:26" s="90" customFormat="1" ht="11.25" customHeight="1">
      <c r="C34" s="81"/>
      <c r="D34" s="260" t="s">
        <v>76</v>
      </c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156"/>
      <c r="U34" s="167">
        <v>6205446000</v>
      </c>
      <c r="V34" s="167">
        <v>5956995219</v>
      </c>
      <c r="W34" s="167">
        <v>0</v>
      </c>
      <c r="X34" s="100">
        <f>U34-V34-W34</f>
        <v>248450781</v>
      </c>
      <c r="Y34" s="101">
        <f>V34/U34*100</f>
        <v>95.99624618439996</v>
      </c>
      <c r="Z34" s="117"/>
    </row>
    <row r="35" spans="3:26" s="90" customFormat="1" ht="12" customHeight="1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156"/>
      <c r="U35" s="100"/>
      <c r="V35" s="100"/>
      <c r="W35" s="100"/>
      <c r="X35" s="100"/>
      <c r="Y35" s="104"/>
      <c r="Z35" s="117"/>
    </row>
    <row r="36" spans="3:26" s="90" customFormat="1" ht="11.25" customHeight="1">
      <c r="C36" s="260" t="s">
        <v>77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156"/>
      <c r="U36" s="100">
        <f>SUM(U37)</f>
        <v>29039932000</v>
      </c>
      <c r="V36" s="100">
        <f>SUM(V37)</f>
        <v>27989944095</v>
      </c>
      <c r="W36" s="100">
        <f>SUM(W37)</f>
        <v>28210000</v>
      </c>
      <c r="X36" s="100">
        <f>SUM(X37)</f>
        <v>1021777905</v>
      </c>
      <c r="Y36" s="101">
        <f>V36/U36*100</f>
        <v>96.38433070366693</v>
      </c>
      <c r="Z36" s="117"/>
    </row>
    <row r="37" spans="3:26" s="90" customFormat="1" ht="11.25" customHeight="1">
      <c r="C37" s="81"/>
      <c r="D37" s="260" t="s">
        <v>77</v>
      </c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156"/>
      <c r="U37" s="167">
        <v>29039932000</v>
      </c>
      <c r="V37" s="167">
        <v>27989944095</v>
      </c>
      <c r="W37" s="167">
        <v>28210000</v>
      </c>
      <c r="X37" s="100">
        <f>U37-V37-W37</f>
        <v>1021777905</v>
      </c>
      <c r="Y37" s="101">
        <f>V37/U37*100</f>
        <v>96.38433070366693</v>
      </c>
      <c r="Z37" s="117"/>
    </row>
    <row r="38" spans="3:26" s="90" customFormat="1" ht="12" customHeight="1"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156"/>
      <c r="U38" s="100"/>
      <c r="V38" s="100"/>
      <c r="W38" s="100"/>
      <c r="X38" s="100"/>
      <c r="Y38" s="104"/>
      <c r="Z38" s="117"/>
    </row>
    <row r="39" spans="3:26" s="90" customFormat="1" ht="11.25" customHeight="1">
      <c r="C39" s="260" t="s">
        <v>78</v>
      </c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156"/>
      <c r="U39" s="100">
        <f>SUM(U40:U41)</f>
        <v>10110383000</v>
      </c>
      <c r="V39" s="100">
        <f>SUM(V40:V41)</f>
        <v>9780034535</v>
      </c>
      <c r="W39" s="100">
        <f>SUM(W40:W41)</f>
        <v>0</v>
      </c>
      <c r="X39" s="100">
        <f>SUM(X40:X41)</f>
        <v>330348465</v>
      </c>
      <c r="Y39" s="101">
        <f>V39/U39*100</f>
        <v>96.7325820891256</v>
      </c>
      <c r="Z39" s="117"/>
    </row>
    <row r="40" spans="3:26" s="90" customFormat="1" ht="11.25" customHeight="1">
      <c r="C40" s="81"/>
      <c r="D40" s="260" t="s">
        <v>79</v>
      </c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156"/>
      <c r="U40" s="167">
        <v>9789417000</v>
      </c>
      <c r="V40" s="167">
        <v>9475820770</v>
      </c>
      <c r="W40" s="167">
        <v>0</v>
      </c>
      <c r="X40" s="100">
        <f>U40-V40-W40</f>
        <v>313596230</v>
      </c>
      <c r="Y40" s="101">
        <f>V40/U40*100</f>
        <v>96.79657910169726</v>
      </c>
      <c r="Z40" s="117"/>
    </row>
    <row r="41" spans="3:26" s="90" customFormat="1" ht="11.25" customHeight="1">
      <c r="C41" s="81"/>
      <c r="D41" s="260" t="s">
        <v>80</v>
      </c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156"/>
      <c r="U41" s="167">
        <v>320966000</v>
      </c>
      <c r="V41" s="167">
        <v>304213765</v>
      </c>
      <c r="W41" s="167">
        <v>0</v>
      </c>
      <c r="X41" s="100">
        <f>U41-V41-W41</f>
        <v>16752235</v>
      </c>
      <c r="Y41" s="101">
        <f>V41/U41*100</f>
        <v>94.7806823775727</v>
      </c>
      <c r="Z41" s="117"/>
    </row>
    <row r="42" spans="3:26" s="90" customFormat="1" ht="12" customHeight="1"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156"/>
      <c r="U42" s="100"/>
      <c r="V42" s="100"/>
      <c r="W42" s="100"/>
      <c r="X42" s="100"/>
      <c r="Y42" s="104"/>
      <c r="Z42" s="117"/>
    </row>
    <row r="43" spans="3:26" s="90" customFormat="1" ht="11.25" customHeight="1">
      <c r="C43" s="260" t="s">
        <v>81</v>
      </c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156"/>
      <c r="U43" s="100">
        <f>SUM(U44)</f>
        <v>5483505000</v>
      </c>
      <c r="V43" s="100">
        <f>SUM(V44)</f>
        <v>5302289170</v>
      </c>
      <c r="W43" s="100">
        <f>SUM(W44)</f>
        <v>21000000</v>
      </c>
      <c r="X43" s="100">
        <f>SUM(X44)</f>
        <v>160215830</v>
      </c>
      <c r="Y43" s="101">
        <f>V43/U43*100</f>
        <v>96.69525549808014</v>
      </c>
      <c r="Z43" s="117"/>
    </row>
    <row r="44" spans="3:26" s="90" customFormat="1" ht="11.25" customHeight="1">
      <c r="C44" s="81"/>
      <c r="D44" s="260" t="s">
        <v>81</v>
      </c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156"/>
      <c r="U44" s="167">
        <v>5483505000</v>
      </c>
      <c r="V44" s="167">
        <v>5302289170</v>
      </c>
      <c r="W44" s="167">
        <v>21000000</v>
      </c>
      <c r="X44" s="100">
        <f>U44-V44-W44</f>
        <v>160215830</v>
      </c>
      <c r="Y44" s="101">
        <f>V44/U44*100</f>
        <v>96.69525549808014</v>
      </c>
      <c r="Z44" s="117"/>
    </row>
    <row r="45" spans="3:26" s="90" customFormat="1" ht="12" customHeight="1"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156"/>
      <c r="U45" s="100"/>
      <c r="V45" s="100"/>
      <c r="W45" s="100"/>
      <c r="X45" s="100"/>
      <c r="Y45" s="104"/>
      <c r="Z45" s="117"/>
    </row>
    <row r="46" spans="3:26" s="90" customFormat="1" ht="11.25" customHeight="1">
      <c r="C46" s="260" t="s">
        <v>82</v>
      </c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156"/>
      <c r="U46" s="100">
        <f>SUM(U47:U51)</f>
        <v>17248707000</v>
      </c>
      <c r="V46" s="100">
        <f>SUM(V47:V51)</f>
        <v>16579000965</v>
      </c>
      <c r="W46" s="100">
        <f>SUM(W47:W51)</f>
        <v>15136000</v>
      </c>
      <c r="X46" s="100">
        <f>SUM(X47:X51)</f>
        <v>654570035</v>
      </c>
      <c r="Y46" s="101">
        <f aca="true" t="shared" si="1" ref="Y46:Y51">V46/U46*100</f>
        <v>96.11735514435952</v>
      </c>
      <c r="Z46" s="117"/>
    </row>
    <row r="47" spans="3:26" s="90" customFormat="1" ht="11.25" customHeight="1">
      <c r="C47" s="81"/>
      <c r="D47" s="260" t="s">
        <v>83</v>
      </c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156"/>
      <c r="U47" s="167">
        <v>653486000</v>
      </c>
      <c r="V47" s="167">
        <v>635832810</v>
      </c>
      <c r="W47" s="167">
        <v>0</v>
      </c>
      <c r="X47" s="100">
        <f>U47-V47-W47</f>
        <v>17653190</v>
      </c>
      <c r="Y47" s="101">
        <f t="shared" si="1"/>
        <v>97.29861236506979</v>
      </c>
      <c r="Z47" s="117"/>
    </row>
    <row r="48" spans="3:26" s="90" customFormat="1" ht="11.25" customHeight="1">
      <c r="C48" s="81"/>
      <c r="D48" s="260" t="s">
        <v>84</v>
      </c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156"/>
      <c r="U48" s="167">
        <v>2237203000</v>
      </c>
      <c r="V48" s="167">
        <v>2131281745</v>
      </c>
      <c r="W48" s="167">
        <v>0</v>
      </c>
      <c r="X48" s="100">
        <f>U48-V48-W48</f>
        <v>105921255</v>
      </c>
      <c r="Y48" s="101">
        <f t="shared" si="1"/>
        <v>95.26546071143298</v>
      </c>
      <c r="Z48" s="117"/>
    </row>
    <row r="49" spans="3:26" s="90" customFormat="1" ht="11.25" customHeight="1">
      <c r="C49" s="81"/>
      <c r="D49" s="260" t="s">
        <v>85</v>
      </c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156"/>
      <c r="U49" s="167">
        <v>6254327000</v>
      </c>
      <c r="V49" s="167">
        <v>5773063333</v>
      </c>
      <c r="W49" s="167">
        <v>15136000</v>
      </c>
      <c r="X49" s="100">
        <f>U49-V49-W49</f>
        <v>466127667</v>
      </c>
      <c r="Y49" s="101">
        <f t="shared" si="1"/>
        <v>92.30510865517584</v>
      </c>
      <c r="Z49" s="117"/>
    </row>
    <row r="50" spans="3:26" s="90" customFormat="1" ht="11.25" customHeight="1">
      <c r="C50" s="81"/>
      <c r="D50" s="260" t="s">
        <v>86</v>
      </c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156"/>
      <c r="U50" s="167">
        <v>143846000</v>
      </c>
      <c r="V50" s="167">
        <v>135686710</v>
      </c>
      <c r="W50" s="167">
        <v>0</v>
      </c>
      <c r="X50" s="100">
        <f>U50-V50-W50</f>
        <v>8159290</v>
      </c>
      <c r="Y50" s="101">
        <f t="shared" si="1"/>
        <v>94.32776024359384</v>
      </c>
      <c r="Z50" s="117"/>
    </row>
    <row r="51" spans="3:26" s="90" customFormat="1" ht="11.25" customHeight="1">
      <c r="C51" s="81"/>
      <c r="D51" s="260" t="s">
        <v>87</v>
      </c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156"/>
      <c r="U51" s="167">
        <v>7959845000</v>
      </c>
      <c r="V51" s="167">
        <v>7903136367</v>
      </c>
      <c r="W51" s="167">
        <v>0</v>
      </c>
      <c r="X51" s="100">
        <f>U51-V51-W51</f>
        <v>56708633</v>
      </c>
      <c r="Y51" s="101">
        <f t="shared" si="1"/>
        <v>99.2875661146668</v>
      </c>
      <c r="Z51" s="117"/>
    </row>
    <row r="52" spans="3:25" s="90" customFormat="1" ht="12" customHeight="1"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156"/>
      <c r="U52" s="100"/>
      <c r="V52" s="100"/>
      <c r="W52" s="100"/>
      <c r="X52" s="100"/>
      <c r="Y52" s="104"/>
    </row>
    <row r="53" spans="3:26" s="90" customFormat="1" ht="11.25" customHeight="1">
      <c r="C53" s="260" t="s">
        <v>88</v>
      </c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156"/>
      <c r="U53" s="100">
        <f>SUM(U54:U59)</f>
        <v>25218423000</v>
      </c>
      <c r="V53" s="100">
        <f>SUM(V54:V59)</f>
        <v>24202721136</v>
      </c>
      <c r="W53" s="100">
        <f>SUM(W54:W59)</f>
        <v>0</v>
      </c>
      <c r="X53" s="100">
        <f>SUM(X54:X59)</f>
        <v>1015701864</v>
      </c>
      <c r="Y53" s="101">
        <f aca="true" t="shared" si="2" ref="Y53:Y59">V53/U53*100</f>
        <v>95.97238152441173</v>
      </c>
      <c r="Z53" s="117"/>
    </row>
    <row r="54" spans="3:26" s="90" customFormat="1" ht="11.25" customHeight="1">
      <c r="C54" s="81"/>
      <c r="D54" s="260" t="s">
        <v>89</v>
      </c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156"/>
      <c r="U54" s="167">
        <v>2513076000</v>
      </c>
      <c r="V54" s="167">
        <v>2386448127</v>
      </c>
      <c r="W54" s="167">
        <v>0</v>
      </c>
      <c r="X54" s="100">
        <f aca="true" t="shared" si="3" ref="X54:X59">U54-V54-W54</f>
        <v>126627873</v>
      </c>
      <c r="Y54" s="101">
        <f t="shared" si="2"/>
        <v>94.96123981129102</v>
      </c>
      <c r="Z54" s="117"/>
    </row>
    <row r="55" spans="3:26" s="90" customFormat="1" ht="11.25" customHeight="1">
      <c r="C55" s="81"/>
      <c r="D55" s="260" t="s">
        <v>90</v>
      </c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156"/>
      <c r="U55" s="167">
        <v>9201212000</v>
      </c>
      <c r="V55" s="167">
        <v>8910552459</v>
      </c>
      <c r="W55" s="167">
        <v>0</v>
      </c>
      <c r="X55" s="100">
        <f t="shared" si="3"/>
        <v>290659541</v>
      </c>
      <c r="Y55" s="101">
        <f t="shared" si="2"/>
        <v>96.84107331729777</v>
      </c>
      <c r="Z55" s="117"/>
    </row>
    <row r="56" spans="3:26" s="90" customFormat="1" ht="11.25" customHeight="1">
      <c r="C56" s="81"/>
      <c r="D56" s="260" t="s">
        <v>91</v>
      </c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156"/>
      <c r="U56" s="167">
        <v>4388414000</v>
      </c>
      <c r="V56" s="167">
        <v>4197320615</v>
      </c>
      <c r="W56" s="167">
        <v>0</v>
      </c>
      <c r="X56" s="100">
        <f t="shared" si="3"/>
        <v>191093385</v>
      </c>
      <c r="Y56" s="101">
        <f t="shared" si="2"/>
        <v>95.64550233865812</v>
      </c>
      <c r="Z56" s="117"/>
    </row>
    <row r="57" spans="3:26" s="90" customFormat="1" ht="11.25" customHeight="1">
      <c r="C57" s="81"/>
      <c r="D57" s="260" t="s">
        <v>92</v>
      </c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156"/>
      <c r="U57" s="167">
        <v>2748383000</v>
      </c>
      <c r="V57" s="167">
        <v>2659202125</v>
      </c>
      <c r="W57" s="167">
        <v>0</v>
      </c>
      <c r="X57" s="100">
        <f t="shared" si="3"/>
        <v>89180875</v>
      </c>
      <c r="Y57" s="101">
        <f t="shared" si="2"/>
        <v>96.75515111976752</v>
      </c>
      <c r="Z57" s="117"/>
    </row>
    <row r="58" spans="3:26" s="90" customFormat="1" ht="11.25" customHeight="1">
      <c r="C58" s="81"/>
      <c r="D58" s="260" t="s">
        <v>93</v>
      </c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156"/>
      <c r="U58" s="167">
        <v>4313838000</v>
      </c>
      <c r="V58" s="167">
        <v>4124642936</v>
      </c>
      <c r="W58" s="167">
        <v>0</v>
      </c>
      <c r="X58" s="100">
        <f t="shared" si="3"/>
        <v>189195064</v>
      </c>
      <c r="Y58" s="101">
        <f t="shared" si="2"/>
        <v>95.61422881434119</v>
      </c>
      <c r="Z58" s="117"/>
    </row>
    <row r="59" spans="3:26" s="90" customFormat="1" ht="11.25" customHeight="1">
      <c r="C59" s="81"/>
      <c r="D59" s="260" t="s">
        <v>94</v>
      </c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156"/>
      <c r="U59" s="167">
        <v>2053500000</v>
      </c>
      <c r="V59" s="167">
        <v>1924554874</v>
      </c>
      <c r="W59" s="167">
        <v>0</v>
      </c>
      <c r="X59" s="100">
        <f t="shared" si="3"/>
        <v>128945126</v>
      </c>
      <c r="Y59" s="101">
        <f t="shared" si="2"/>
        <v>93.72071458485513</v>
      </c>
      <c r="Z59" s="117"/>
    </row>
    <row r="60" spans="3:26" s="90" customFormat="1" ht="12" customHeight="1"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156"/>
      <c r="U60" s="100"/>
      <c r="V60" s="100"/>
      <c r="W60" s="100"/>
      <c r="X60" s="100"/>
      <c r="Y60" s="104"/>
      <c r="Z60" s="117"/>
    </row>
    <row r="61" spans="3:26" s="90" customFormat="1" ht="11.25" customHeight="1">
      <c r="C61" s="260" t="s">
        <v>95</v>
      </c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156"/>
      <c r="U61" s="100">
        <f>SUM(U62)</f>
        <v>16038234000</v>
      </c>
      <c r="V61" s="100">
        <f>SUM(V62)</f>
        <v>16034644607</v>
      </c>
      <c r="W61" s="100">
        <f>SUM(W62)</f>
        <v>0</v>
      </c>
      <c r="X61" s="100">
        <f>SUM(X62)</f>
        <v>3589393</v>
      </c>
      <c r="Y61" s="101">
        <f>V61/U61*100</f>
        <v>99.97761977409732</v>
      </c>
      <c r="Z61" s="117"/>
    </row>
    <row r="62" spans="3:26" s="90" customFormat="1" ht="11.25" customHeight="1">
      <c r="C62" s="81"/>
      <c r="D62" s="260" t="s">
        <v>96</v>
      </c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156"/>
      <c r="U62" s="167">
        <v>16038234000</v>
      </c>
      <c r="V62" s="167">
        <v>16034644607</v>
      </c>
      <c r="W62" s="167">
        <v>0</v>
      </c>
      <c r="X62" s="100">
        <f>U62-V62-W62</f>
        <v>3589393</v>
      </c>
      <c r="Y62" s="101">
        <f>V62/U62*100</f>
        <v>99.97761977409732</v>
      </c>
      <c r="Z62" s="117"/>
    </row>
    <row r="63" spans="3:26" s="90" customFormat="1" ht="12" customHeight="1"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156"/>
      <c r="U63" s="100"/>
      <c r="V63" s="100"/>
      <c r="W63" s="100"/>
      <c r="X63" s="100"/>
      <c r="Y63" s="104"/>
      <c r="Z63" s="117"/>
    </row>
    <row r="64" spans="3:26" s="90" customFormat="1" ht="11.25" customHeight="1">
      <c r="C64" s="260" t="s">
        <v>97</v>
      </c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156"/>
      <c r="U64" s="100">
        <f>SUM(U65:U67)</f>
        <v>4689990000</v>
      </c>
      <c r="V64" s="100">
        <f>SUM(V65:V67)</f>
        <v>4689110056</v>
      </c>
      <c r="W64" s="100">
        <f>SUM(W65:W67)</f>
        <v>0</v>
      </c>
      <c r="X64" s="100">
        <f>SUM(X65:X67)</f>
        <v>879944</v>
      </c>
      <c r="Y64" s="101">
        <f>V64/U64*100</f>
        <v>99.9812378277992</v>
      </c>
      <c r="Z64" s="117"/>
    </row>
    <row r="65" spans="3:26" s="90" customFormat="1" ht="11.25" customHeight="1">
      <c r="C65" s="81"/>
      <c r="D65" s="260" t="s">
        <v>98</v>
      </c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156"/>
      <c r="U65" s="167">
        <v>1527864000</v>
      </c>
      <c r="V65" s="167">
        <v>1526984056</v>
      </c>
      <c r="W65" s="167">
        <v>0</v>
      </c>
      <c r="X65" s="100">
        <f>U65-V65-W65</f>
        <v>879944</v>
      </c>
      <c r="Y65" s="101">
        <f>V65/U65*100</f>
        <v>99.94240691579878</v>
      </c>
      <c r="Z65" s="117"/>
    </row>
    <row r="66" spans="3:26" s="90" customFormat="1" ht="11.25" customHeight="1">
      <c r="C66" s="81"/>
      <c r="D66" s="260" t="s">
        <v>99</v>
      </c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156"/>
      <c r="U66" s="167">
        <v>86250000</v>
      </c>
      <c r="V66" s="167">
        <v>86250000</v>
      </c>
      <c r="W66" s="167">
        <v>0</v>
      </c>
      <c r="X66" s="100">
        <f>U66-V66-W66</f>
        <v>0</v>
      </c>
      <c r="Y66" s="170">
        <f>V66/U66*100</f>
        <v>100</v>
      </c>
      <c r="Z66" s="117"/>
    </row>
    <row r="67" spans="3:26" s="90" customFormat="1" ht="11.25" customHeight="1">
      <c r="C67" s="81"/>
      <c r="D67" s="260" t="s">
        <v>100</v>
      </c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156"/>
      <c r="U67" s="167">
        <v>3075876000</v>
      </c>
      <c r="V67" s="167">
        <v>3075876000</v>
      </c>
      <c r="W67" s="167">
        <v>0</v>
      </c>
      <c r="X67" s="100">
        <f>U67-V67-W67</f>
        <v>0</v>
      </c>
      <c r="Y67" s="170">
        <f>V67/U67*100</f>
        <v>100</v>
      </c>
      <c r="Z67" s="117"/>
    </row>
    <row r="68" spans="3:26" s="90" customFormat="1" ht="12" customHeight="1"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156"/>
      <c r="U68" s="100"/>
      <c r="V68" s="100"/>
      <c r="W68" s="100"/>
      <c r="X68" s="100"/>
      <c r="Y68" s="104"/>
      <c r="Z68" s="117"/>
    </row>
    <row r="69" spans="3:26" s="90" customFormat="1" ht="11.25" customHeight="1">
      <c r="C69" s="260" t="s">
        <v>101</v>
      </c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156"/>
      <c r="U69" s="100">
        <f>SUM(U70)</f>
        <v>100000000</v>
      </c>
      <c r="V69" s="100">
        <f>SUM(V70)</f>
        <v>0</v>
      </c>
      <c r="W69" s="100">
        <f>SUM(W70)</f>
        <v>0</v>
      </c>
      <c r="X69" s="100">
        <f>SUM(X70)</f>
        <v>100000000</v>
      </c>
      <c r="Y69" s="101">
        <f>V69/U69*100</f>
        <v>0</v>
      </c>
      <c r="Z69" s="117"/>
    </row>
    <row r="70" spans="3:26" s="90" customFormat="1" ht="11.25" customHeight="1">
      <c r="C70" s="81"/>
      <c r="D70" s="260" t="s">
        <v>101</v>
      </c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156"/>
      <c r="U70" s="167">
        <v>100000000</v>
      </c>
      <c r="V70" s="167">
        <v>0</v>
      </c>
      <c r="W70" s="167">
        <v>0</v>
      </c>
      <c r="X70" s="100">
        <f>U70-V70-W70</f>
        <v>100000000</v>
      </c>
      <c r="Y70" s="101">
        <f>V70/U70*100</f>
        <v>0</v>
      </c>
      <c r="Z70" s="117"/>
    </row>
    <row r="71" spans="2:26" ht="11.25" customHeight="1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169"/>
      <c r="U71" s="89"/>
      <c r="V71" s="89"/>
      <c r="W71" s="89"/>
      <c r="X71" s="89"/>
      <c r="Y71" s="89"/>
      <c r="Z71" s="90"/>
    </row>
    <row r="72" ht="10.5" customHeight="1"/>
    <row r="73" ht="10.5" customHeight="1"/>
    <row r="74" ht="10.5" customHeight="1"/>
    <row r="75" ht="10.5" customHeight="1"/>
  </sheetData>
  <mergeCells count="52">
    <mergeCell ref="D66:S66"/>
    <mergeCell ref="D67:S67"/>
    <mergeCell ref="C69:S69"/>
    <mergeCell ref="D70:S70"/>
    <mergeCell ref="C61:S61"/>
    <mergeCell ref="D62:S62"/>
    <mergeCell ref="C64:S64"/>
    <mergeCell ref="D65:S65"/>
    <mergeCell ref="D56:S56"/>
    <mergeCell ref="D57:S57"/>
    <mergeCell ref="D58:S58"/>
    <mergeCell ref="D59:S59"/>
    <mergeCell ref="D51:S51"/>
    <mergeCell ref="C53:S53"/>
    <mergeCell ref="D54:S54"/>
    <mergeCell ref="D55:S55"/>
    <mergeCell ref="D47:S47"/>
    <mergeCell ref="D48:S48"/>
    <mergeCell ref="D49:S49"/>
    <mergeCell ref="D50:S50"/>
    <mergeCell ref="D41:S41"/>
    <mergeCell ref="C43:S43"/>
    <mergeCell ref="D44:S44"/>
    <mergeCell ref="C46:S46"/>
    <mergeCell ref="C36:S36"/>
    <mergeCell ref="D37:S37"/>
    <mergeCell ref="C39:S39"/>
    <mergeCell ref="D40:S40"/>
    <mergeCell ref="C31:S31"/>
    <mergeCell ref="D32:S32"/>
    <mergeCell ref="D33:S33"/>
    <mergeCell ref="D34:S34"/>
    <mergeCell ref="D25:S25"/>
    <mergeCell ref="C27:S27"/>
    <mergeCell ref="D28:S28"/>
    <mergeCell ref="D29:S29"/>
    <mergeCell ref="D21:S21"/>
    <mergeCell ref="D22:S22"/>
    <mergeCell ref="D23:S23"/>
    <mergeCell ref="D24:S24"/>
    <mergeCell ref="D16:S16"/>
    <mergeCell ref="D17:S17"/>
    <mergeCell ref="D18:S18"/>
    <mergeCell ref="C20:S20"/>
    <mergeCell ref="C11:S11"/>
    <mergeCell ref="D12:S12"/>
    <mergeCell ref="C14:S14"/>
    <mergeCell ref="D15:S15"/>
    <mergeCell ref="B3:Y3"/>
    <mergeCell ref="B5:T6"/>
    <mergeCell ref="U5:Y5"/>
    <mergeCell ref="C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練馬区役所</cp:lastModifiedBy>
  <cp:lastPrinted>2007-03-06T08:02:26Z</cp:lastPrinted>
  <dcterms:created xsi:type="dcterms:W3CDTF">2003-04-16T07:37:01Z</dcterms:created>
  <dcterms:modified xsi:type="dcterms:W3CDTF">2007-03-06T11:37:08Z</dcterms:modified>
  <cp:category/>
  <cp:version/>
  <cp:contentType/>
  <cp:contentStatus/>
</cp:coreProperties>
</file>