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710" activeTab="0"/>
  </bookViews>
  <sheets>
    <sheet name="9表紙" sheetId="1" r:id="rId1"/>
    <sheet name="9表紙裏面" sheetId="2" r:id="rId2"/>
    <sheet name="9-1" sheetId="3" r:id="rId3"/>
    <sheet name="9-2" sheetId="4" r:id="rId4"/>
    <sheet name="9-3" sheetId="5" r:id="rId5"/>
    <sheet name="9-4" sheetId="6" r:id="rId6"/>
    <sheet name="9-5" sheetId="7" r:id="rId7"/>
    <sheet name="9-6" sheetId="8" r:id="rId8"/>
    <sheet name="9-7" sheetId="9" r:id="rId9"/>
    <sheet name="9-8" sheetId="10" r:id="rId10"/>
    <sheet name="9-9" sheetId="11" r:id="rId11"/>
    <sheet name="9-10" sheetId="12" r:id="rId12"/>
    <sheet name="9-11" sheetId="13" r:id="rId13"/>
    <sheet name="9-12" sheetId="14" r:id="rId14"/>
    <sheet name="9-13" sheetId="15" r:id="rId15"/>
    <sheet name="9-14" sheetId="16" r:id="rId16"/>
    <sheet name="9-15" sheetId="17" r:id="rId17"/>
  </sheets>
  <definedNames>
    <definedName name="_xlnm.Print_Area" localSheetId="11">'9-10'!$A$1:$Y$73</definedName>
    <definedName name="_xlnm.Print_Area" localSheetId="3">'9-2'!$A$1:$AG$87</definedName>
    <definedName name="_xlnm.Print_Area" localSheetId="4">'9-3'!$A$1:$AH$70</definedName>
    <definedName name="_xlnm.Print_Area" localSheetId="5">'9-4'!$A$1:$AG$72</definedName>
    <definedName name="_xlnm.Print_Area" localSheetId="6">'9-5'!$A$1:$AH$68</definedName>
    <definedName name="_xlnm.Print_Area" localSheetId="7">'9-6'!$A$1:$AG$70</definedName>
    <definedName name="_xlnm.Print_Area" localSheetId="8">'9-7'!$A$1:$AG$32</definedName>
  </definedNames>
  <calcPr fullCalcOnLoad="1"/>
</workbook>
</file>

<file path=xl/sharedStrings.xml><?xml version="1.0" encoding="utf-8"?>
<sst xmlns="http://schemas.openxmlformats.org/spreadsheetml/2006/main" count="978" uniqueCount="405">
  <si>
    <t>９　財　　　　政</t>
  </si>
  <si>
    <t>(単位:金額千円)</t>
  </si>
  <si>
    <t>一般会計</t>
  </si>
  <si>
    <t>用地会計</t>
  </si>
  <si>
    <t>資料</t>
  </si>
  <si>
    <t>企画部財政課</t>
  </si>
  <si>
    <t>(各年度末現在)</t>
  </si>
  <si>
    <t>注</t>
  </si>
  <si>
    <t>：</t>
  </si>
  <si>
    <t>(2)</t>
  </si>
  <si>
    <t>公有財産は、行政財産、普通財産を合計した数値である。</t>
  </si>
  <si>
    <t>予算額</t>
  </si>
  <si>
    <t>構成比</t>
  </si>
  <si>
    <t>対前年度比増加率</t>
  </si>
  <si>
    <t>千円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</si>
  <si>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</si>
  <si>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</si>
  <si>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</si>
  <si>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</si>
  <si>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</si>
  <si>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</si>
  <si>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</si>
  <si>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</si>
  <si>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</si>
  <si>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</si>
  <si>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</si>
  <si>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</si>
  <si>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</si>
  <si>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</si>
  <si>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</si>
  <si>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</si>
  <si>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</si>
  <si>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</si>
  <si>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</si>
  <si>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</si>
  <si>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</si>
  <si>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</si>
  <si>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</si>
  <si>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</si>
  <si>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</si>
  <si>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</si>
  <si>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</si>
  <si>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</si>
  <si>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</si>
  <si>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</si>
  <si>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</si>
  <si>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</si>
  <si>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</si>
  <si>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他会計繰入金</t>
  </si>
  <si>
    <t>基金繰入金</t>
  </si>
  <si>
    <t>繰越金</t>
  </si>
  <si>
    <t>諸収入</t>
  </si>
  <si>
    <t>延滞金加算金及び過料</t>
  </si>
  <si>
    <t>特別区預金利子</t>
  </si>
  <si>
    <t>貸付金元利収入</t>
  </si>
  <si>
    <t>受託事業収入</t>
  </si>
  <si>
    <t>雑入</t>
  </si>
  <si>
    <t>特別区債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</si>
  <si>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</si>
  <si>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</si>
  <si>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</si>
  <si>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</si>
  <si>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</si>
  <si>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</si>
  <si>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</si>
  <si>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税務費</t>
  </si>
  <si>
    <t>国民年金費</t>
  </si>
  <si>
    <t>地域振興費</t>
  </si>
  <si>
    <t>商工生活経済費</t>
  </si>
  <si>
    <t>農業費</t>
  </si>
  <si>
    <t>保健福祉費</t>
  </si>
  <si>
    <t>生活保護費</t>
  </si>
  <si>
    <t>保健衛生費</t>
  </si>
  <si>
    <t>児童青少年費</t>
  </si>
  <si>
    <t>環境清掃費</t>
  </si>
  <si>
    <t>清掃リサイクル費</t>
  </si>
  <si>
    <t>都市整備費</t>
  </si>
  <si>
    <t>土木費</t>
  </si>
  <si>
    <t>土木管理費</t>
  </si>
  <si>
    <t>交通対策費</t>
  </si>
  <si>
    <t>道路橋梁費</t>
  </si>
  <si>
    <t>河川費</t>
  </si>
  <si>
    <t>緑化公園費</t>
  </si>
  <si>
    <t>教育費</t>
  </si>
  <si>
    <t>教育総務費</t>
  </si>
  <si>
    <t>小学校費</t>
  </si>
  <si>
    <t>中学校費</t>
  </si>
  <si>
    <t>幼稚園費</t>
  </si>
  <si>
    <t>生涯学習費</t>
  </si>
  <si>
    <t>スポーツ振興費</t>
  </si>
  <si>
    <t>公債費</t>
  </si>
  <si>
    <t>公債費</t>
  </si>
  <si>
    <t>諸支出金</t>
  </si>
  <si>
    <t>普通財産取得費</t>
  </si>
  <si>
    <t>財政積立金</t>
  </si>
  <si>
    <t>予備費</t>
  </si>
  <si>
    <t>国民健康保険事業会計</t>
  </si>
  <si>
    <t>国民健康保険料</t>
  </si>
  <si>
    <t>一部負担金</t>
  </si>
  <si>
    <t>国庫負担金</t>
  </si>
  <si>
    <t>療養給付費交付金</t>
  </si>
  <si>
    <t>共同事業交付金</t>
  </si>
  <si>
    <t>預金利子</t>
  </si>
  <si>
    <t>介護保険会計</t>
  </si>
  <si>
    <t>介護保険料</t>
  </si>
  <si>
    <t>支払基金交付金</t>
  </si>
  <si>
    <t>都支出金</t>
  </si>
  <si>
    <t>一般会計繰入金</t>
  </si>
  <si>
    <t>繰越金</t>
  </si>
  <si>
    <t>前年度の予算額が０であった科目については、対前年度増加率の表示を＊印とした。</t>
  </si>
  <si>
    <t>老人医療会計</t>
  </si>
  <si>
    <t>支払基金交付金</t>
  </si>
  <si>
    <t>延滞金及び加算金</t>
  </si>
  <si>
    <t>公共駐車場会計</t>
  </si>
  <si>
    <t>繰越金</t>
  </si>
  <si>
    <t>学校給食会計</t>
  </si>
  <si>
    <t>給食費</t>
  </si>
  <si>
    <t>給食費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</si>
  <si>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</si>
  <si>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</si>
  <si>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</si>
  <si>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</si>
  <si>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</si>
  <si>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</si>
  <si>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</si>
  <si>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</si>
  <si>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介護納付金</t>
  </si>
  <si>
    <t>介護納付金</t>
  </si>
  <si>
    <t>共同事業拠出金</t>
  </si>
  <si>
    <t>共同事業拠出金</t>
  </si>
  <si>
    <t>保健事業費</t>
  </si>
  <si>
    <t>償還金及び還付金</t>
  </si>
  <si>
    <t>財政安定化基金拠出金</t>
  </si>
  <si>
    <t>基金積立金</t>
  </si>
  <si>
    <t>諸支出金</t>
  </si>
  <si>
    <t>償還金及び還付金</t>
  </si>
  <si>
    <t>医療諸費</t>
  </si>
  <si>
    <t>償還金及び還付金</t>
  </si>
  <si>
    <t>他会計繰出金</t>
  </si>
  <si>
    <t>公共駐車場事業費</t>
  </si>
  <si>
    <t>予備費</t>
  </si>
  <si>
    <t>予備費</t>
  </si>
  <si>
    <t>学校給食費</t>
  </si>
  <si>
    <t>調定額</t>
  </si>
  <si>
    <t>年度</t>
  </si>
  <si>
    <t>予算現額</t>
  </si>
  <si>
    <t>調定額</t>
  </si>
  <si>
    <t>資料</t>
  </si>
  <si>
    <t>総数</t>
  </si>
  <si>
    <t>現年課税分</t>
  </si>
  <si>
    <t>滞納繰越分</t>
  </si>
  <si>
    <t>万円以下の金額</t>
  </si>
  <si>
    <t>万 円 を</t>
  </si>
  <si>
    <t>超 え</t>
  </si>
  <si>
    <t>万 円 以 下</t>
  </si>
  <si>
    <t>万 円</t>
  </si>
  <si>
    <t>万円を超える金額</t>
  </si>
  <si>
    <t>税目</t>
  </si>
  <si>
    <t>調定額</t>
  </si>
  <si>
    <t>収入額</t>
  </si>
  <si>
    <t>都民税 (個人)</t>
  </si>
  <si>
    <t>　〃　　　(法人)</t>
  </si>
  <si>
    <t>事業税 (個人)</t>
  </si>
  <si>
    <t>不動産取得税</t>
  </si>
  <si>
    <t>特別地方消費税</t>
  </si>
  <si>
    <t>自動車税</t>
  </si>
  <si>
    <t>固定資産税 (土地・家屋)</t>
  </si>
  <si>
    <t>固定資産税( 償却資産 )</t>
  </si>
  <si>
    <t>特別土地保有税</t>
  </si>
  <si>
    <t>自動車取得税</t>
  </si>
  <si>
    <t>軽油引取税</t>
  </si>
  <si>
    <t>事業所税</t>
  </si>
  <si>
    <t>都市計画税</t>
  </si>
  <si>
    <t>数値は、練馬都税事務所扱いの都税に限る。</t>
  </si>
  <si>
    <t>練馬都税事務所</t>
  </si>
  <si>
    <t>徴収決定済額</t>
  </si>
  <si>
    <t>収納済額</t>
  </si>
  <si>
    <t>源泉所得税</t>
  </si>
  <si>
    <t>申告所得税</t>
  </si>
  <si>
    <t>法人税</t>
  </si>
  <si>
    <t>消費税および地方消費税</t>
  </si>
  <si>
    <t>その他</t>
  </si>
  <si>
    <t>万円</t>
  </si>
  <si>
    <t>：</t>
  </si>
  <si>
    <t>：</t>
  </si>
  <si>
    <t>総額</t>
  </si>
  <si>
    <t>特別会計</t>
  </si>
  <si>
    <t>国民健康
保険事業
会　　 計</t>
  </si>
  <si>
    <t>介護保険
会　　 計</t>
  </si>
  <si>
    <t>老人医療
会　　 計</t>
  </si>
  <si>
    <t>公　　 共
駐 車 場
会　　 計</t>
  </si>
  <si>
    <t>学校給食
会　　 計</t>
  </si>
  <si>
    <t>公有財産</t>
  </si>
  <si>
    <t>土地</t>
  </si>
  <si>
    <t>建物</t>
  </si>
  <si>
    <t>面積</t>
  </si>
  <si>
    <t>価格</t>
  </si>
  <si>
    <t>延面積</t>
  </si>
  <si>
    <t>工作物</t>
  </si>
  <si>
    <t>有価証券</t>
  </si>
  <si>
    <t>物品</t>
  </si>
  <si>
    <t>債権</t>
  </si>
  <si>
    <t>基金</t>
  </si>
  <si>
    <t>出資による
権　　　  利</t>
  </si>
  <si>
    <t>科目</t>
  </si>
  <si>
    <t>歳入</t>
  </si>
  <si>
    <t>歳出</t>
  </si>
  <si>
    <t>平成</t>
  </si>
  <si>
    <t>年度</t>
  </si>
  <si>
    <t>税目</t>
  </si>
  <si>
    <t>収入額</t>
  </si>
  <si>
    <t>所得金額</t>
  </si>
  <si>
    <t>総所得</t>
  </si>
  <si>
    <t>分離課税</t>
  </si>
  <si>
    <t>(単位:金額円)</t>
  </si>
  <si>
    <t xml:space="preserve">千円 </t>
  </si>
  <si>
    <t>(単位：金額千円)</t>
  </si>
  <si>
    <t>計</t>
  </si>
  <si>
    <t>納税義務者数</t>
  </si>
  <si>
    <t>予算現額</t>
  </si>
  <si>
    <t>支出済額</t>
  </si>
  <si>
    <t>翌年度繰越額</t>
  </si>
  <si>
    <t>不用額</t>
  </si>
  <si>
    <t>執行率</t>
  </si>
  <si>
    <t>収入済額</t>
  </si>
  <si>
    <t>収入率</t>
  </si>
  <si>
    <t xml:space="preserve">％ </t>
  </si>
  <si>
    <t>　会　計　予　算　額　(当　初)</t>
  </si>
  <si>
    <t xml:space="preserve">円 </t>
  </si>
  <si>
    <t>63　予　算　額　(当　初)　の　推　移</t>
  </si>
  <si>
    <t>64　区　　有　　財　　産</t>
  </si>
  <si>
    <t>69　特　別　区　税　調　定　額　お　よ　び　収　入　額</t>
  </si>
  <si>
    <t>区民部税務課</t>
  </si>
  <si>
    <t>(単位:金額千円)</t>
  </si>
  <si>
    <t>入湯税</t>
  </si>
  <si>
    <t>現年課税分</t>
  </si>
  <si>
    <t>配当割交付金</t>
  </si>
  <si>
    <t>株式等譲渡所得割交付金</t>
  </si>
  <si>
    <t>都負担金</t>
  </si>
  <si>
    <t>株式等譲渡所得割交付金</t>
  </si>
  <si>
    <t>株式等譲渡所得割交付金</t>
  </si>
  <si>
    <t xml:space="preserve">所 得 割 額
</t>
  </si>
  <si>
    <t>9-14　財　　　　　政</t>
  </si>
  <si>
    <t>財　　　　　政　9- 1</t>
  </si>
  <si>
    <t>9- 2　財　　　　　政</t>
  </si>
  <si>
    <t>財　　　　　政　9- 3</t>
  </si>
  <si>
    <t>9- 4　財　　　　　政</t>
  </si>
  <si>
    <t>9- 6　財　　　　　政</t>
  </si>
  <si>
    <t>9- 8　財　　　　　政</t>
  </si>
  <si>
    <t>財　　　　　政　9- 9</t>
  </si>
  <si>
    <t>9-10　財　　　　　政</t>
  </si>
  <si>
    <t>財　　　　　政　9-11</t>
  </si>
  <si>
    <t>9-12　財　　　　　政</t>
  </si>
  <si>
    <t>財　　　　　政　9-13</t>
  </si>
  <si>
    <t>㎡</t>
  </si>
  <si>
    <t>平　成</t>
  </si>
  <si>
    <t>年　度</t>
  </si>
  <si>
    <t>公有財産</t>
  </si>
  <si>
    <t>(1)</t>
  </si>
  <si>
    <t>：</t>
  </si>
  <si>
    <t>(Ａ＋Ｂ)</t>
  </si>
  <si>
    <t>環境政策費</t>
  </si>
  <si>
    <t>河川費</t>
  </si>
  <si>
    <t>保険事業勘定</t>
  </si>
  <si>
    <t>サービス事業勘定</t>
  </si>
  <si>
    <t>サービス収入</t>
  </si>
  <si>
    <t>地域支援事業費</t>
  </si>
  <si>
    <t>地域支援事業費</t>
  </si>
  <si>
    <t>サービス事業費</t>
  </si>
  <si>
    <t>他会計繰出金</t>
  </si>
  <si>
    <t>産業地域振興費</t>
  </si>
  <si>
    <t>平成19年度</t>
  </si>
  <si>
    <t>総務部経理用地課、会計管理室</t>
  </si>
  <si>
    <t>保険給付費収入</t>
  </si>
  <si>
    <t>財　　　　政　9- 5</t>
  </si>
  <si>
    <t>：</t>
  </si>
  <si>
    <t>：</t>
  </si>
  <si>
    <t>　会　計　予　算　額　(当　初)</t>
  </si>
  <si>
    <t>会計管理室</t>
  </si>
  <si>
    <t>地域振興費</t>
  </si>
  <si>
    <t>他会計繰出金</t>
  </si>
  <si>
    <t>後期高齢者
医療
会計</t>
  </si>
  <si>
    <t>特別交付金</t>
  </si>
  <si>
    <t>＊</t>
  </si>
  <si>
    <t>対前年度比増加率</t>
  </si>
  <si>
    <t>前期高齢者交付金</t>
  </si>
  <si>
    <t>延滞金及び過料</t>
  </si>
  <si>
    <t>後期高齢者医療会計</t>
  </si>
  <si>
    <t>後期高齢者医療保険料</t>
  </si>
  <si>
    <t>広域連合支出金</t>
  </si>
  <si>
    <t>広域連合委託金</t>
  </si>
  <si>
    <t>後期高齢者支援金等</t>
  </si>
  <si>
    <t>後期高齢者支援金等</t>
  </si>
  <si>
    <t>前期高齢者納付金等</t>
  </si>
  <si>
    <t>前期高齢者納付金等</t>
  </si>
  <si>
    <t>特定健康診査等事業費</t>
  </si>
  <si>
    <t>後期高齢者医療会計</t>
  </si>
  <si>
    <t>広域連合拠出金</t>
  </si>
  <si>
    <t>財　　　　政　9- 7</t>
  </si>
  <si>
    <t xml:space="preserve">％ </t>
  </si>
  <si>
    <t xml:space="preserve">％ </t>
  </si>
  <si>
    <t xml:space="preserve">円 </t>
  </si>
  <si>
    <t xml:space="preserve">％ </t>
  </si>
  <si>
    <t>：</t>
  </si>
  <si>
    <t xml:space="preserve">円 </t>
  </si>
  <si>
    <t xml:space="preserve">％ </t>
  </si>
  <si>
    <t xml:space="preserve">円 </t>
  </si>
  <si>
    <t xml:space="preserve">％ </t>
  </si>
  <si>
    <t>財　　　　　政　9-15</t>
  </si>
  <si>
    <t>　会　計　予　算　額　(当　初)（つづき）</t>
  </si>
  <si>
    <t>　別　会　計　決　算　額</t>
  </si>
  <si>
    <t>　般　会　計　決　算　額</t>
  </si>
  <si>
    <t>東京国税局</t>
  </si>
  <si>
    <t>平成20年度</t>
  </si>
  <si>
    <t>10</t>
  </si>
  <si>
    <t>相続税</t>
  </si>
  <si>
    <t>表の計数は単位未満を四捨五入しているため、総額と計数の合計が一致しない場合がある。</t>
  </si>
  <si>
    <t>立木</t>
  </si>
  <si>
    <t>土地、建物、立木、工作物の価格は、推定金額である。</t>
  </si>
  <si>
    <t>増加率算出用↓</t>
  </si>
  <si>
    <t>白　紙　ペ　ー　ジ</t>
  </si>
  <si>
    <t>　平　成　20　年　度</t>
  </si>
  <si>
    <t>　平　成　20　年　度　</t>
  </si>
  <si>
    <t>前期高齢者交付金</t>
  </si>
  <si>
    <t>後期高齢者医療会計</t>
  </si>
  <si>
    <t>後期高齢者医療保険料</t>
  </si>
  <si>
    <t>使用料及び手数料</t>
  </si>
  <si>
    <t>手数料</t>
  </si>
  <si>
    <t>広域連合支出金</t>
  </si>
  <si>
    <t>広域連合委託金</t>
  </si>
  <si>
    <t>広域連合補助金</t>
  </si>
  <si>
    <t>繰入金</t>
  </si>
  <si>
    <t>他会計繰入金</t>
  </si>
  <si>
    <t>諸収入</t>
  </si>
  <si>
    <t>延滞金及び過料</t>
  </si>
  <si>
    <t>預金利子</t>
  </si>
  <si>
    <t>雑入</t>
  </si>
  <si>
    <t>国庫補助金</t>
  </si>
  <si>
    <t>国庫支出金</t>
  </si>
  <si>
    <t>後期高齢者支援金等</t>
  </si>
  <si>
    <t>前期高齢者納付金等</t>
  </si>
  <si>
    <t>特定健康診査等事業費</t>
  </si>
  <si>
    <t>総務費</t>
  </si>
  <si>
    <t>総務管理費</t>
  </si>
  <si>
    <t>広域連合拠出金</t>
  </si>
  <si>
    <t>諸支出金</t>
  </si>
  <si>
    <t>償還金及び還付金</t>
  </si>
  <si>
    <t>葬祭費</t>
  </si>
  <si>
    <t>収入額</t>
  </si>
  <si>
    <t>不納欠損額</t>
  </si>
  <si>
    <t>未収入額</t>
  </si>
  <si>
    <t>：</t>
  </si>
  <si>
    <t>科目</t>
  </si>
  <si>
    <t>歳出</t>
  </si>
  <si>
    <t>支出済額</t>
  </si>
  <si>
    <t xml:space="preserve">％ </t>
  </si>
  <si>
    <t xml:space="preserve">円 </t>
  </si>
  <si>
    <t>70　税 目 別 特 別 区 税 調 定 額 お よ び 収 入 額</t>
  </si>
  <si>
    <t>71　課　税　標　準　額　段　階　別　特　別　区　民　税　額</t>
  </si>
  <si>
    <t>72　税 目 別 都 税 調 定 額 お よ び 収 入 額</t>
  </si>
  <si>
    <t>73　税 目 別 国 税 徴 収 決 定 済 額 お よ び 収 納 済 額</t>
  </si>
  <si>
    <t>保健事業費</t>
  </si>
  <si>
    <t>総所得(Ａ)に対する
課税標準額の段階</t>
  </si>
  <si>
    <t>16</t>
  </si>
  <si>
    <t>17</t>
  </si>
  <si>
    <t>18</t>
  </si>
  <si>
    <t>19</t>
  </si>
  <si>
    <t>20</t>
  </si>
  <si>
    <t>　平　成　21　年　度</t>
  </si>
  <si>
    <t>　平　成　21　年　度　</t>
  </si>
  <si>
    <t>平成21年度</t>
  </si>
  <si>
    <t>（21年度）</t>
  </si>
  <si>
    <t>65　平　成　22　年　度　一　般　</t>
  </si>
  <si>
    <t>66　平　成　22　年　度　特　別　</t>
  </si>
  <si>
    <t>公園費</t>
  </si>
  <si>
    <t>地方揮発油譲与税</t>
  </si>
  <si>
    <t>環境費</t>
  </si>
  <si>
    <t>償還金及び還付加算金</t>
  </si>
  <si>
    <t>45</t>
  </si>
  <si>
    <t>消費税（旧消費税　３％）</t>
  </si>
  <si>
    <t>酒税</t>
  </si>
  <si>
    <t>たばこおよびたばこ特別税</t>
  </si>
  <si>
    <t>揮発油税および地方道路税</t>
  </si>
  <si>
    <t>「その他」は、地価税、たばこ税、石油税、石油石炭税、旧税、電源開発促進税、石油ガス税、自動車重量税、航空機燃料税</t>
  </si>
  <si>
    <t>印紙収入の合計である。</t>
  </si>
  <si>
    <t>平成20年度の数値は速報値である。</t>
  </si>
  <si>
    <t>(3)</t>
  </si>
  <si>
    <t>物品は、備品の取得金額の合計である。</t>
  </si>
  <si>
    <t>21</t>
  </si>
  <si>
    <t>（平成22年7月1日現在）</t>
  </si>
  <si>
    <t>　(Ａ)　</t>
  </si>
  <si>
    <t>総所得(A)の内訳は、「総所得」「山林所得」「退職所得（総合課税分）」である。</t>
  </si>
  <si>
    <t>分離課税所得(B)の内訳は、「土地･建物等の長･短期譲渡所得」「株式等の譲渡所得等」「上場株式等の配当所得(H22年度新設)」</t>
  </si>
  <si>
    <t>「先物取引の雑所得等」である。</t>
  </si>
  <si>
    <t>所得(Ｂ)</t>
  </si>
  <si>
    <t>10</t>
  </si>
  <si>
    <t>100</t>
  </si>
  <si>
    <t>〃</t>
  </si>
  <si>
    <t>地方揮発油譲与税</t>
  </si>
  <si>
    <t>繰越金</t>
  </si>
  <si>
    <t>他会計繰出金</t>
  </si>
  <si>
    <t>67　平　成　21　年　度　一　　</t>
  </si>
  <si>
    <t>68　平　成　21　年　度　特　</t>
  </si>
  <si>
    <t>68　平 成 21 年 度 特 別 会 計 決 算 額　(つ　づ　き)</t>
  </si>
  <si>
    <t>償還金及び還付加算金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</si>
</sst>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.0;&quot;△ &quot;#,##0.0"/>
    <numFmt numFmtId="180" formatCode="##0.0;&quot;△ &quot;??0.0"/>
    <numFmt numFmtId="181" formatCode="#,##0\ ;&quot;△&quot;#,##0\ ;&quot;－ &quot;"/>
    <numFmt numFmtId="182" formatCode="#.0\ ;&quot;△&quot;#.0\ ;&quot;－ &quot;"/>
    <numFmt numFmtId="183" formatCode="0.0\ ;&quot;△&quot;0.0\ ;&quot;－ &quot;"/>
    <numFmt numFmtId="184" formatCode="##0.0\ ;&quot;△ &quot;??0.0\ "/>
    <numFmt numFmtId="185" formatCode="#,##0.0\ ;&quot;△&quot;#,##0.0\ ;&quot;－ &quot;"/>
    <numFmt numFmtId="186" formatCode="#,##0.00\ ;&quot;△&quot;#,##0.00\ ;&quot;－ &quot;"/>
    <numFmt numFmtId="187" formatCode="#,##0.000\ ;&quot;△&quot;#,##0.000\ ;&quot;－ &quot;"/>
    <numFmt numFmtId="188" formatCode="0.0%"/>
    <numFmt numFmtId="189" formatCode="0.0_ "/>
    <numFmt numFmtId="190" formatCode="0_);[Red]\(0\)"/>
    <numFmt numFmtId="191" formatCode="##.00\ ;&quot;△ &quot;##.00\ ;&quot;－ &quot;"/>
    <numFmt numFmtId="192" formatCode="##.0\ ;&quot;△ &quot;##.0\ ;&quot;－ &quot;"/>
    <numFmt numFmtId="193" formatCode="0.0\ ;&quot;△&quot;0.0\ ;&quot;0.0 &quot;"/>
    <numFmt numFmtId="194" formatCode="##\ \ \ ;&quot;△ &quot;##.0\ ;&quot;－ &quot;"/>
    <numFmt numFmtId="195" formatCode="##.#0\ ;&quot;△&quot;##.#0\ ;&quot;－ &quot;"/>
    <numFmt numFmtId="196" formatCode="###\ ###\ ##0;&quot;△&quot;###\ ##0"/>
    <numFmt numFmtId="197" formatCode="_ * #\ ##0_ ;[Red]_ * &quot;△&quot;#\ ##0_ ;_ * &quot;-&quot;_ ;_ @_ "/>
    <numFmt numFmtId="198" formatCode="#,##0_);[Red]\(#,##0\)"/>
    <numFmt numFmtId="199" formatCode="##0.0\ ;&quot;△ &quot;??0.0\ ;&quot;－ &quot;;@\ "/>
    <numFmt numFmtId="200" formatCode="##0.0\ ;&quot;△ &quot;??0.0\ ;&quot;－ &quot;"/>
    <numFmt numFmtId="201" formatCode="\(#,##0\);&quot;(△&quot;#,##0\);&quot;(－)&quot;"/>
  </numFmts>
  <fonts count="3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7" fontId="4" fillId="0" borderId="0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81" fontId="4" fillId="0" borderId="0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0" xfId="49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0" xfId="49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81" fontId="15" fillId="0" borderId="0" xfId="49" applyNumberFormat="1" applyFont="1" applyBorder="1" applyAlignment="1">
      <alignment horizontal="right" vertical="center"/>
    </xf>
    <xf numFmtId="181" fontId="14" fillId="7" borderId="0" xfId="49" applyNumberFormat="1" applyFont="1" applyFill="1" applyBorder="1" applyAlignment="1">
      <alignment horizontal="right" vertical="center"/>
    </xf>
    <xf numFmtId="181" fontId="15" fillId="7" borderId="0" xfId="49" applyNumberFormat="1" applyFont="1" applyFill="1" applyBorder="1" applyAlignment="1">
      <alignment horizontal="right" vertical="center"/>
    </xf>
    <xf numFmtId="181" fontId="15" fillId="0" borderId="0" xfId="0" applyNumberFormat="1" applyFont="1" applyBorder="1" applyAlignment="1">
      <alignment vertical="center"/>
    </xf>
    <xf numFmtId="181" fontId="15" fillId="0" borderId="0" xfId="0" applyNumberFormat="1" applyFont="1" applyBorder="1" applyAlignment="1">
      <alignment horizontal="center" vertical="center"/>
    </xf>
    <xf numFmtId="181" fontId="15" fillId="7" borderId="0" xfId="0" applyNumberFormat="1" applyFont="1" applyFill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0" fontId="4" fillId="0" borderId="0" xfId="61" applyFont="1" applyFill="1" applyBorder="1" applyAlignment="1">
      <alignment horizontal="distributed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79" fontId="5" fillId="0" borderId="0" xfId="49" applyNumberFormat="1" applyFont="1" applyFill="1" applyBorder="1" applyAlignment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" fillId="0" borderId="0" xfId="61" applyFont="1" applyFill="1" applyBorder="1" applyAlignment="1">
      <alignment horizontal="right"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4" fillId="0" borderId="14" xfId="61" applyFont="1" applyFill="1" applyBorder="1" applyAlignment="1">
      <alignment vertical="center"/>
      <protection/>
    </xf>
    <xf numFmtId="179" fontId="4" fillId="0" borderId="10" xfId="61" applyNumberFormat="1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distributed" vertical="center"/>
      <protection/>
    </xf>
    <xf numFmtId="181" fontId="4" fillId="0" borderId="10" xfId="49" applyNumberFormat="1" applyFont="1" applyFill="1" applyBorder="1" applyAlignment="1">
      <alignment horizontal="right" vertical="center"/>
    </xf>
    <xf numFmtId="192" fontId="4" fillId="0" borderId="10" xfId="49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179" fontId="4" fillId="0" borderId="10" xfId="49" applyNumberFormat="1" applyFont="1" applyFill="1" applyBorder="1" applyAlignment="1">
      <alignment horizontal="right" vertical="center"/>
    </xf>
    <xf numFmtId="181" fontId="15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center" vertical="center"/>
    </xf>
    <xf numFmtId="41" fontId="5" fillId="0" borderId="16" xfId="49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1" fontId="4" fillId="0" borderId="16" xfId="49" applyNumberFormat="1" applyFont="1" applyFill="1" applyBorder="1" applyAlignment="1">
      <alignment horizontal="center" vertical="center"/>
    </xf>
    <xf numFmtId="41" fontId="4" fillId="0" borderId="0" xfId="49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61" applyNumberFormat="1" applyFont="1" applyFill="1" applyAlignment="1">
      <alignment vertical="center"/>
      <protection/>
    </xf>
    <xf numFmtId="0" fontId="1" fillId="0" borderId="0" xfId="61" applyFont="1" applyFill="1" applyAlignment="1">
      <alignment vertical="center"/>
      <protection/>
    </xf>
    <xf numFmtId="0" fontId="4" fillId="0" borderId="25" xfId="61" applyFont="1" applyFill="1" applyBorder="1" applyAlignment="1">
      <alignment horizontal="distributed" vertical="center"/>
      <protection/>
    </xf>
    <xf numFmtId="0" fontId="4" fillId="0" borderId="15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13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179" fontId="5" fillId="0" borderId="0" xfId="61" applyNumberFormat="1" applyFont="1" applyFill="1" applyBorder="1" applyAlignment="1">
      <alignment horizontal="right" vertical="center"/>
      <protection/>
    </xf>
    <xf numFmtId="179" fontId="4" fillId="0" borderId="0" xfId="61" applyNumberFormat="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vertical="center"/>
      <protection/>
    </xf>
    <xf numFmtId="179" fontId="5" fillId="0" borderId="0" xfId="61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" fontId="9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38" fontId="14" fillId="23" borderId="0" xfId="49" applyFont="1" applyFill="1" applyBorder="1" applyAlignment="1">
      <alignment horizontal="right" vertical="center"/>
    </xf>
    <xf numFmtId="38" fontId="15" fillId="8" borderId="0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181" fontId="14" fillId="23" borderId="0" xfId="49" applyNumberFormat="1" applyFont="1" applyFill="1" applyBorder="1" applyAlignment="1">
      <alignment horizontal="right" vertical="center"/>
    </xf>
    <xf numFmtId="181" fontId="15" fillId="8" borderId="0" xfId="49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81" fontId="14" fillId="23" borderId="0" xfId="0" applyNumberFormat="1" applyFont="1" applyFill="1" applyBorder="1" applyAlignment="1">
      <alignment vertical="center"/>
    </xf>
    <xf numFmtId="181" fontId="15" fillId="8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99" fontId="4" fillId="0" borderId="0" xfId="49" applyNumberFormat="1" applyFont="1" applyFill="1" applyBorder="1" applyAlignment="1">
      <alignment horizontal="right" vertical="center"/>
    </xf>
    <xf numFmtId="181" fontId="5" fillId="0" borderId="16" xfId="49" applyNumberFormat="1" applyFont="1" applyFill="1" applyBorder="1" applyAlignment="1">
      <alignment horizontal="right" vertical="center"/>
    </xf>
    <xf numFmtId="199" fontId="5" fillId="0" borderId="0" xfId="49" applyNumberFormat="1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184" fontId="5" fillId="0" borderId="0" xfId="49" applyNumberFormat="1" applyFont="1" applyFill="1" applyBorder="1" applyAlignment="1">
      <alignment horizontal="right" vertical="center"/>
    </xf>
    <xf numFmtId="183" fontId="4" fillId="0" borderId="0" xfId="49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horizontal="center" vertical="center"/>
    </xf>
    <xf numFmtId="192" fontId="4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Alignment="1">
      <alignment horizontal="right" vertical="center"/>
    </xf>
    <xf numFmtId="188" fontId="4" fillId="0" borderId="0" xfId="49" applyNumberFormat="1" applyFont="1" applyFill="1" applyBorder="1" applyAlignment="1">
      <alignment horizontal="right" vertical="center"/>
    </xf>
    <xf numFmtId="181" fontId="4" fillId="0" borderId="0" xfId="61" applyNumberFormat="1" applyFont="1" applyFill="1" applyBorder="1" applyAlignment="1">
      <alignment horizontal="right" vertical="center"/>
      <protection/>
    </xf>
    <xf numFmtId="192" fontId="5" fillId="0" borderId="0" xfId="49" applyNumberFormat="1" applyFont="1" applyFill="1" applyBorder="1" applyAlignment="1">
      <alignment horizontal="right" vertical="center"/>
    </xf>
    <xf numFmtId="181" fontId="4" fillId="0" borderId="0" xfId="61" applyNumberFormat="1" applyFont="1" applyFill="1" applyBorder="1" applyAlignment="1">
      <alignment vertical="center"/>
      <protection/>
    </xf>
    <xf numFmtId="184" fontId="4" fillId="0" borderId="0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192" fontId="5" fillId="0" borderId="0" xfId="61" applyNumberFormat="1" applyFont="1" applyFill="1" applyBorder="1" applyAlignment="1">
      <alignment horizontal="right" vertical="center"/>
      <protection/>
    </xf>
    <xf numFmtId="181" fontId="5" fillId="0" borderId="0" xfId="61" applyNumberFormat="1" applyFont="1" applyFill="1" applyBorder="1" applyAlignment="1">
      <alignment vertical="center"/>
      <protection/>
    </xf>
    <xf numFmtId="181" fontId="5" fillId="0" borderId="0" xfId="49" applyNumberFormat="1" applyFont="1" applyFill="1" applyAlignment="1">
      <alignment horizontal="right" vertical="center"/>
    </xf>
    <xf numFmtId="181" fontId="4" fillId="0" borderId="10" xfId="61" applyNumberFormat="1" applyFont="1" applyFill="1" applyBorder="1" applyAlignment="1">
      <alignment horizontal="right" vertical="center"/>
      <protection/>
    </xf>
    <xf numFmtId="192" fontId="4" fillId="0" borderId="10" xfId="61" applyNumberFormat="1" applyFont="1" applyFill="1" applyBorder="1" applyAlignment="1">
      <alignment horizontal="right" vertical="center"/>
      <protection/>
    </xf>
    <xf numFmtId="181" fontId="4" fillId="0" borderId="11" xfId="49" applyNumberFormat="1" applyFont="1" applyFill="1" applyBorder="1" applyAlignment="1">
      <alignment horizontal="right" vertical="center"/>
    </xf>
    <xf numFmtId="0" fontId="4" fillId="0" borderId="11" xfId="61" applyFont="1" applyFill="1" applyBorder="1" applyAlignment="1">
      <alignment vertical="center"/>
      <protection/>
    </xf>
    <xf numFmtId="0" fontId="4" fillId="0" borderId="10" xfId="0" applyNumberFormat="1" applyFont="1" applyBorder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1" fontId="5" fillId="0" borderId="16" xfId="49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1" fontId="5" fillId="0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4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vertical="center"/>
    </xf>
    <xf numFmtId="181" fontId="5" fillId="0" borderId="0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4" fillId="0" borderId="0" xfId="49" applyNumberFormat="1" applyFont="1" applyFill="1" applyBorder="1" applyAlignment="1">
      <alignment horizontal="center" vertical="center"/>
    </xf>
    <xf numFmtId="181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16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9" fillId="0" borderId="0" xfId="61" applyFont="1" applyFill="1" applyBorder="1" applyAlignment="1">
      <alignment horizontal="distributed"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4" fillId="0" borderId="26" xfId="61" applyFont="1" applyFill="1" applyBorder="1" applyAlignment="1">
      <alignment horizontal="distributed" vertical="center"/>
      <protection/>
    </xf>
    <xf numFmtId="0" fontId="4" fillId="0" borderId="28" xfId="61" applyFont="1" applyFill="1" applyBorder="1" applyAlignment="1">
      <alignment horizontal="distributed" vertical="center"/>
      <protection/>
    </xf>
    <xf numFmtId="0" fontId="4" fillId="0" borderId="25" xfId="61" applyFont="1" applyFill="1" applyBorder="1" applyAlignment="1">
      <alignment horizontal="distributed" vertical="center"/>
      <protection/>
    </xf>
    <xf numFmtId="0" fontId="4" fillId="0" borderId="15" xfId="61" applyFont="1" applyFill="1" applyBorder="1" applyAlignment="1">
      <alignment horizontal="distributed" vertical="center"/>
      <protection/>
    </xf>
    <xf numFmtId="0" fontId="4" fillId="0" borderId="29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181" fontId="4" fillId="0" borderId="0" xfId="49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181" fontId="5" fillId="0" borderId="16" xfId="49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181" fontId="4" fillId="0" borderId="0" xfId="61" applyNumberFormat="1" applyFont="1" applyFill="1" applyBorder="1" applyAlignment="1">
      <alignment horizontal="right" vertical="center"/>
      <protection/>
    </xf>
    <xf numFmtId="181" fontId="4" fillId="0" borderId="0" xfId="49" applyNumberFormat="1" applyFont="1" applyFill="1" applyAlignment="1">
      <alignment horizontal="right" vertical="center"/>
    </xf>
    <xf numFmtId="189" fontId="5" fillId="0" borderId="0" xfId="0" applyNumberFormat="1" applyFont="1" applyAlignment="1">
      <alignment horizontal="right" vertical="center"/>
    </xf>
    <xf numFmtId="181" fontId="5" fillId="0" borderId="0" xfId="61" applyNumberFormat="1" applyFont="1" applyFill="1" applyBorder="1" applyAlignment="1">
      <alignment horizontal="right" vertical="center"/>
      <protection/>
    </xf>
    <xf numFmtId="181" fontId="4" fillId="0" borderId="16" xfId="61" applyNumberFormat="1" applyFont="1" applyFill="1" applyBorder="1" applyAlignment="1">
      <alignment horizontal="right" vertical="center"/>
      <protection/>
    </xf>
    <xf numFmtId="181" fontId="4" fillId="0" borderId="16" xfId="49" applyNumberFormat="1" applyFont="1" applyFill="1" applyBorder="1" applyAlignment="1">
      <alignment horizontal="right" vertical="center"/>
    </xf>
    <xf numFmtId="181" fontId="5" fillId="0" borderId="16" xfId="61" applyNumberFormat="1" applyFont="1" applyFill="1" applyBorder="1" applyAlignment="1">
      <alignment horizontal="right" vertical="center"/>
      <protection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95" fontId="4" fillId="0" borderId="0" xfId="0" applyNumberFormat="1" applyFont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181" fontId="4" fillId="0" borderId="16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入役室照会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78" t="s">
        <v>0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</row>
    <row r="10" spans="3:61" ht="15.75" customHeight="1"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</row>
    <row r="11" spans="3:61" ht="15.75" customHeight="1"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</row>
    <row r="12" spans="3:61" ht="15.75" customHeight="1"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B1" sqref="B1"/>
    </sheetView>
  </sheetViews>
  <sheetFormatPr defaultColWidth="9.00390625" defaultRowHeight="13.5"/>
  <cols>
    <col min="1" max="20" width="1.625" style="73" customWidth="1"/>
    <col min="21" max="24" width="16.625" style="73" customWidth="1"/>
    <col min="25" max="25" width="1.625" style="73" customWidth="1"/>
    <col min="26" max="16384" width="9.00390625" style="73" customWidth="1"/>
  </cols>
  <sheetData>
    <row r="1" spans="1:20" ht="10.5" customHeight="1">
      <c r="A1" s="125" t="s">
        <v>248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ht="9" customHeight="1"/>
    <row r="3" spans="2:25" s="142" customFormat="1" ht="15" customHeight="1">
      <c r="B3" s="293" t="s">
        <v>401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62"/>
    </row>
    <row r="4" spans="2:25" ht="9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2:25" ht="18" customHeight="1">
      <c r="B5" s="294" t="s">
        <v>204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4" t="s">
        <v>205</v>
      </c>
      <c r="V5" s="295"/>
      <c r="W5" s="295"/>
      <c r="X5" s="298"/>
      <c r="Y5" s="64"/>
    </row>
    <row r="6" spans="2:25" ht="18" customHeight="1"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143" t="s">
        <v>219</v>
      </c>
      <c r="V6" s="144" t="s">
        <v>143</v>
      </c>
      <c r="W6" s="144" t="s">
        <v>224</v>
      </c>
      <c r="X6" s="145" t="s">
        <v>225</v>
      </c>
      <c r="Y6" s="46"/>
    </row>
    <row r="7" spans="2:25" ht="12" customHeight="1">
      <c r="B7" s="64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46"/>
      <c r="U7" s="147" t="s">
        <v>228</v>
      </c>
      <c r="V7" s="147" t="s">
        <v>228</v>
      </c>
      <c r="W7" s="147" t="s">
        <v>228</v>
      </c>
      <c r="X7" s="148" t="s">
        <v>299</v>
      </c>
      <c r="Y7" s="65"/>
    </row>
    <row r="8" spans="2:25" ht="6.75" customHeight="1">
      <c r="B8" s="6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46"/>
      <c r="U8" s="64"/>
      <c r="V8" s="46"/>
      <c r="W8" s="46"/>
      <c r="X8" s="65"/>
      <c r="Y8" s="65"/>
    </row>
    <row r="9" spans="2:25" s="149" customFormat="1" ht="10.5" customHeight="1">
      <c r="B9" s="150"/>
      <c r="C9" s="299" t="s">
        <v>15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152"/>
      <c r="U9" s="66">
        <f>SUM(U11,U17,U22,U25,U28,U31,U34,U37,U41,U44,U47,U50,U54,U59,U64,U68,U71,U75,U78,U85)</f>
        <v>236988344587</v>
      </c>
      <c r="V9" s="66">
        <f>SUM(V11,V17,V22,V25,V28,V31,V34,V37,V41,V44,V47,V50,V54,V59,V64,V68,V71,V75,V78,V85)</f>
        <v>240491845435</v>
      </c>
      <c r="W9" s="66">
        <f>SUM(W11,W17,W22,W25,W28,W31,W34,W37,W41,W44,W47,W50,W54,W59,W64,W68,W71,W75,W78,W85)</f>
        <v>233819378542</v>
      </c>
      <c r="X9" s="212">
        <f>W9/U9*100</f>
        <v>98.66281776408769</v>
      </c>
      <c r="Y9" s="59"/>
    </row>
    <row r="10" spans="2:25" ht="8.25" customHeight="1">
      <c r="B10" s="6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46"/>
      <c r="U10" s="213"/>
      <c r="V10" s="213"/>
      <c r="W10" s="213"/>
      <c r="X10" s="214"/>
      <c r="Y10" s="64"/>
    </row>
    <row r="11" spans="2:25" ht="11.25" customHeight="1">
      <c r="B11" s="64"/>
      <c r="C11" s="292" t="s">
        <v>16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146"/>
      <c r="U11" s="67">
        <f>SUM(U12:U15)</f>
        <v>63538243000</v>
      </c>
      <c r="V11" s="67">
        <f>SUM(V12:V15)</f>
        <v>68153109737</v>
      </c>
      <c r="W11" s="67">
        <f>SUM(W12:W15)</f>
        <v>63229891886</v>
      </c>
      <c r="X11" s="208">
        <f>W11/U11*100</f>
        <v>99.51469996738814</v>
      </c>
      <c r="Y11" s="60"/>
    </row>
    <row r="12" spans="2:25" ht="11.25">
      <c r="B12" s="64"/>
      <c r="C12" s="46"/>
      <c r="D12" s="292" t="s">
        <v>17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146"/>
      <c r="U12" s="209">
        <v>60143541000</v>
      </c>
      <c r="V12" s="209">
        <v>64727206545</v>
      </c>
      <c r="W12" s="209">
        <v>59866006067</v>
      </c>
      <c r="X12" s="208">
        <f>W12/U12*100</f>
        <v>99.53854573843599</v>
      </c>
      <c r="Y12" s="60"/>
    </row>
    <row r="13" spans="2:25" ht="11.25">
      <c r="B13" s="64"/>
      <c r="C13" s="46"/>
      <c r="D13" s="292" t="s">
        <v>18</v>
      </c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146"/>
      <c r="U13" s="209">
        <v>248408000</v>
      </c>
      <c r="V13" s="209">
        <v>303919673</v>
      </c>
      <c r="W13" s="209">
        <v>241902300</v>
      </c>
      <c r="X13" s="208">
        <f>W13/U13*100</f>
        <v>97.3810424785031</v>
      </c>
      <c r="Y13" s="60"/>
    </row>
    <row r="14" spans="2:25" ht="11.25">
      <c r="B14" s="64"/>
      <c r="C14" s="46"/>
      <c r="D14" s="292" t="s">
        <v>19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146"/>
      <c r="U14" s="209">
        <v>3115610000</v>
      </c>
      <c r="V14" s="209">
        <v>3092343519</v>
      </c>
      <c r="W14" s="209">
        <v>3092343519</v>
      </c>
      <c r="X14" s="208">
        <f>W14/U14*100</f>
        <v>99.25322870962668</v>
      </c>
      <c r="Y14" s="60"/>
    </row>
    <row r="15" spans="2:25" ht="11.25">
      <c r="B15" s="64"/>
      <c r="C15" s="46"/>
      <c r="D15" s="292" t="s">
        <v>234</v>
      </c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146"/>
      <c r="U15" s="209">
        <v>30684000</v>
      </c>
      <c r="V15" s="209">
        <v>29640000</v>
      </c>
      <c r="W15" s="209">
        <v>29640000</v>
      </c>
      <c r="X15" s="208">
        <f>W15/U15*100</f>
        <v>96.59757528353539</v>
      </c>
      <c r="Y15" s="60"/>
    </row>
    <row r="16" spans="2:25" ht="6" customHeight="1">
      <c r="B16" s="64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146"/>
      <c r="U16" s="67"/>
      <c r="V16" s="67"/>
      <c r="W16" s="67"/>
      <c r="X16" s="197"/>
      <c r="Y16" s="60"/>
    </row>
    <row r="17" spans="2:25" ht="11.25" customHeight="1">
      <c r="B17" s="64"/>
      <c r="C17" s="292" t="s">
        <v>20</v>
      </c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146"/>
      <c r="U17" s="67">
        <f>SUM(U18:U20)</f>
        <v>1172000000</v>
      </c>
      <c r="V17" s="67">
        <f>SUM(V18:V20)</f>
        <v>1199915697</v>
      </c>
      <c r="W17" s="67">
        <f>SUM(W18:W20)</f>
        <v>1199915697</v>
      </c>
      <c r="X17" s="208">
        <f>W17/U17*100</f>
        <v>102.3818854095563</v>
      </c>
      <c r="Y17" s="60"/>
    </row>
    <row r="18" spans="2:25" ht="11.25">
      <c r="B18" s="64"/>
      <c r="C18" s="46"/>
      <c r="D18" s="291" t="s">
        <v>21</v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146"/>
      <c r="U18" s="209">
        <v>863000000</v>
      </c>
      <c r="V18" s="209">
        <v>873230000</v>
      </c>
      <c r="W18" s="209">
        <v>873230000</v>
      </c>
      <c r="X18" s="208">
        <f>W18/U18*100</f>
        <v>101.18539976825029</v>
      </c>
      <c r="Y18" s="60"/>
    </row>
    <row r="19" spans="2:25" ht="11.25" customHeight="1">
      <c r="B19" s="64"/>
      <c r="C19" s="46"/>
      <c r="D19" s="291" t="s">
        <v>22</v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146"/>
      <c r="U19" s="209">
        <v>152000000</v>
      </c>
      <c r="V19" s="209">
        <v>132991697</v>
      </c>
      <c r="W19" s="209">
        <v>132991697</v>
      </c>
      <c r="X19" s="208">
        <f>W19/U19*100</f>
        <v>87.4945375</v>
      </c>
      <c r="Y19" s="60"/>
    </row>
    <row r="20" spans="2:25" ht="11.25">
      <c r="B20" s="64"/>
      <c r="C20" s="46"/>
      <c r="D20" s="291" t="s">
        <v>398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146"/>
      <c r="U20" s="209">
        <v>157000000</v>
      </c>
      <c r="V20" s="209">
        <v>193694000</v>
      </c>
      <c r="W20" s="209">
        <v>193694000</v>
      </c>
      <c r="X20" s="208">
        <f>W20/U20*100</f>
        <v>123.371974522293</v>
      </c>
      <c r="Y20" s="60"/>
    </row>
    <row r="21" spans="2:25" ht="6" customHeight="1">
      <c r="B21" s="6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46"/>
      <c r="U21" s="67"/>
      <c r="V21" s="67"/>
      <c r="W21" s="67"/>
      <c r="X21" s="197"/>
      <c r="Y21" s="60"/>
    </row>
    <row r="22" spans="2:25" ht="11.25" customHeight="1">
      <c r="B22" s="64"/>
      <c r="C22" s="292" t="s">
        <v>23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146"/>
      <c r="U22" s="67">
        <f>SUM(U23)</f>
        <v>820000000</v>
      </c>
      <c r="V22" s="67">
        <f>SUM(V23)</f>
        <v>888039000</v>
      </c>
      <c r="W22" s="67">
        <f>SUM(W23)</f>
        <v>888039000</v>
      </c>
      <c r="X22" s="208">
        <f>W22/U22*100</f>
        <v>108.29743902439024</v>
      </c>
      <c r="Y22" s="60"/>
    </row>
    <row r="23" spans="2:25" ht="11.25">
      <c r="B23" s="64"/>
      <c r="C23" s="46"/>
      <c r="D23" s="292" t="s">
        <v>23</v>
      </c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146"/>
      <c r="U23" s="209">
        <v>820000000</v>
      </c>
      <c r="V23" s="209">
        <v>888039000</v>
      </c>
      <c r="W23" s="209">
        <v>888039000</v>
      </c>
      <c r="X23" s="208">
        <f>W23/U23*100</f>
        <v>108.29743902439024</v>
      </c>
      <c r="Y23" s="60"/>
    </row>
    <row r="24" spans="2:25" ht="6" customHeight="1">
      <c r="B24" s="6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146"/>
      <c r="U24" s="67"/>
      <c r="V24" s="67"/>
      <c r="W24" s="67"/>
      <c r="X24" s="208"/>
      <c r="Y24" s="60"/>
    </row>
    <row r="25" spans="2:25" ht="11.25" customHeight="1">
      <c r="B25" s="64"/>
      <c r="C25" s="292" t="s">
        <v>236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146"/>
      <c r="U25" s="67">
        <f>SUM(U26)</f>
        <v>267000000</v>
      </c>
      <c r="V25" s="67">
        <f>SUM(V26)</f>
        <v>268900000</v>
      </c>
      <c r="W25" s="67">
        <f>SUM(W26)</f>
        <v>268900000</v>
      </c>
      <c r="X25" s="208">
        <f>W25/U25*100</f>
        <v>100.71161048689139</v>
      </c>
      <c r="Y25" s="60"/>
    </row>
    <row r="26" spans="2:25" ht="11.25">
      <c r="B26" s="64"/>
      <c r="C26" s="46"/>
      <c r="D26" s="292" t="s">
        <v>236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146"/>
      <c r="U26" s="209">
        <v>267000000</v>
      </c>
      <c r="V26" s="209">
        <v>268900000</v>
      </c>
      <c r="W26" s="209">
        <v>268900000</v>
      </c>
      <c r="X26" s="208">
        <f>W26/U26*100</f>
        <v>100.71161048689139</v>
      </c>
      <c r="Y26" s="60"/>
    </row>
    <row r="27" spans="2:25" ht="6" customHeight="1">
      <c r="B27" s="64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146"/>
      <c r="U27" s="67"/>
      <c r="V27" s="67"/>
      <c r="W27" s="67"/>
      <c r="X27" s="208"/>
      <c r="Y27" s="60"/>
    </row>
    <row r="28" spans="2:25" ht="11.25">
      <c r="B28" s="64"/>
      <c r="C28" s="292" t="s">
        <v>239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146"/>
      <c r="U28" s="67">
        <f>SUM(U29)</f>
        <v>124000000</v>
      </c>
      <c r="V28" s="67">
        <f>SUM(V29)</f>
        <v>114039000</v>
      </c>
      <c r="W28" s="67">
        <f>SUM(W29)</f>
        <v>114039000</v>
      </c>
      <c r="X28" s="208">
        <f>W28/U28*100</f>
        <v>91.96693548387097</v>
      </c>
      <c r="Y28" s="60"/>
    </row>
    <row r="29" spans="2:25" ht="11.25">
      <c r="B29" s="64"/>
      <c r="C29" s="46"/>
      <c r="D29" s="292" t="s">
        <v>240</v>
      </c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146"/>
      <c r="U29" s="209">
        <v>124000000</v>
      </c>
      <c r="V29" s="209">
        <v>114039000</v>
      </c>
      <c r="W29" s="209">
        <v>114039000</v>
      </c>
      <c r="X29" s="208">
        <f>W29/U29*100</f>
        <v>91.96693548387097</v>
      </c>
      <c r="Y29" s="60"/>
    </row>
    <row r="30" spans="2:25" ht="6" customHeight="1">
      <c r="B30" s="6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146"/>
      <c r="U30" s="67"/>
      <c r="V30" s="67"/>
      <c r="W30" s="67"/>
      <c r="X30" s="197"/>
      <c r="Y30" s="60"/>
    </row>
    <row r="31" spans="2:25" ht="11.25">
      <c r="B31" s="64"/>
      <c r="C31" s="292" t="s">
        <v>24</v>
      </c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146"/>
      <c r="U31" s="67">
        <f>SUM(U32)</f>
        <v>6598000000</v>
      </c>
      <c r="V31" s="67">
        <f>SUM(V32)</f>
        <v>6653626000</v>
      </c>
      <c r="W31" s="67">
        <f>SUM(W32)</f>
        <v>6653626000</v>
      </c>
      <c r="X31" s="208">
        <f>W31/U31*100</f>
        <v>100.84307365868446</v>
      </c>
      <c r="Y31" s="60"/>
    </row>
    <row r="32" spans="2:25" ht="11.25">
      <c r="B32" s="64"/>
      <c r="C32" s="46"/>
      <c r="D32" s="292" t="s">
        <v>24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146"/>
      <c r="U32" s="209">
        <v>6598000000</v>
      </c>
      <c r="V32" s="209">
        <v>6653626000</v>
      </c>
      <c r="W32" s="209">
        <v>6653626000</v>
      </c>
      <c r="X32" s="208">
        <f>W32/U32*100</f>
        <v>100.84307365868446</v>
      </c>
      <c r="Y32" s="60"/>
    </row>
    <row r="33" spans="2:25" ht="6" customHeight="1">
      <c r="B33" s="6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146"/>
      <c r="U33" s="67"/>
      <c r="V33" s="67"/>
      <c r="W33" s="67"/>
      <c r="X33" s="210"/>
      <c r="Y33" s="60"/>
    </row>
    <row r="34" spans="2:25" ht="11.25">
      <c r="B34" s="64"/>
      <c r="C34" s="292" t="s">
        <v>25</v>
      </c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146"/>
      <c r="U34" s="67">
        <f>SUM(U35)</f>
        <v>614028000</v>
      </c>
      <c r="V34" s="67">
        <f>SUM(V35)</f>
        <v>614637000</v>
      </c>
      <c r="W34" s="67">
        <f>SUM(W35)</f>
        <v>614637000</v>
      </c>
      <c r="X34" s="208">
        <f>W34/U34*100</f>
        <v>100.09918114483378</v>
      </c>
      <c r="Y34" s="60"/>
    </row>
    <row r="35" spans="2:25" ht="11.25">
      <c r="B35" s="64"/>
      <c r="C35" s="46"/>
      <c r="D35" s="292" t="s">
        <v>25</v>
      </c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146"/>
      <c r="U35" s="209">
        <v>614028000</v>
      </c>
      <c r="V35" s="209">
        <v>614637000</v>
      </c>
      <c r="W35" s="209">
        <v>614637000</v>
      </c>
      <c r="X35" s="208">
        <f>W35/U35*100</f>
        <v>100.09918114483378</v>
      </c>
      <c r="Y35" s="60"/>
    </row>
    <row r="36" spans="2:25" ht="6" customHeight="1">
      <c r="B36" s="6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146"/>
      <c r="U36" s="67"/>
      <c r="V36" s="67"/>
      <c r="W36" s="67"/>
      <c r="X36" s="197"/>
      <c r="Y36" s="60"/>
    </row>
    <row r="37" spans="2:25" ht="11.25">
      <c r="B37" s="64"/>
      <c r="C37" s="292" t="s">
        <v>26</v>
      </c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146"/>
      <c r="U37" s="67">
        <f>SUM(U38:U39)</f>
        <v>1262909000</v>
      </c>
      <c r="V37" s="67">
        <f>SUM(V38:V39)</f>
        <v>1262909000</v>
      </c>
      <c r="W37" s="67">
        <f>SUM(W38:W39)</f>
        <v>1262909000</v>
      </c>
      <c r="X37" s="208">
        <f>W37/U37*100</f>
        <v>100</v>
      </c>
      <c r="Y37" s="60"/>
    </row>
    <row r="38" spans="2:25" ht="11.25">
      <c r="B38" s="64"/>
      <c r="C38" s="46"/>
      <c r="D38" s="292" t="s">
        <v>26</v>
      </c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146"/>
      <c r="U38" s="209">
        <v>718141000</v>
      </c>
      <c r="V38" s="209">
        <v>718141000</v>
      </c>
      <c r="W38" s="209">
        <v>718141000</v>
      </c>
      <c r="X38" s="208">
        <f>W38/U38*100</f>
        <v>100</v>
      </c>
      <c r="Y38" s="60"/>
    </row>
    <row r="39" spans="2:25" ht="11.25">
      <c r="B39" s="64"/>
      <c r="C39" s="46"/>
      <c r="D39" s="292" t="s">
        <v>282</v>
      </c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146"/>
      <c r="U39" s="209">
        <v>544768000</v>
      </c>
      <c r="V39" s="209">
        <v>544768000</v>
      </c>
      <c r="W39" s="209">
        <v>544768000</v>
      </c>
      <c r="X39" s="208">
        <f>W39/U39*100</f>
        <v>100</v>
      </c>
      <c r="Y39" s="60"/>
    </row>
    <row r="40" spans="2:25" ht="6" customHeight="1">
      <c r="B40" s="6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146"/>
      <c r="U40" s="67"/>
      <c r="V40" s="67"/>
      <c r="W40" s="67"/>
      <c r="X40" s="197"/>
      <c r="Y40" s="60"/>
    </row>
    <row r="41" spans="2:25" ht="11.25">
      <c r="B41" s="64"/>
      <c r="C41" s="292" t="s">
        <v>27</v>
      </c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146"/>
      <c r="U41" s="67">
        <f>SUM(U42)</f>
        <v>71125293000</v>
      </c>
      <c r="V41" s="67">
        <f>SUM(V42)</f>
        <v>71270514000</v>
      </c>
      <c r="W41" s="67">
        <f>SUM(W42)</f>
        <v>71270514000</v>
      </c>
      <c r="X41" s="208">
        <f>W41/U41*100</f>
        <v>100.2041763117939</v>
      </c>
      <c r="Y41" s="60"/>
    </row>
    <row r="42" spans="2:25" ht="11.25">
      <c r="B42" s="64"/>
      <c r="C42" s="46"/>
      <c r="D42" s="292" t="s">
        <v>28</v>
      </c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146"/>
      <c r="U42" s="209">
        <v>71125293000</v>
      </c>
      <c r="V42" s="209">
        <v>71270514000</v>
      </c>
      <c r="W42" s="209">
        <v>71270514000</v>
      </c>
      <c r="X42" s="208">
        <f>W42/U42*100</f>
        <v>100.2041763117939</v>
      </c>
      <c r="Y42" s="60"/>
    </row>
    <row r="43" spans="2:25" ht="6" customHeight="1">
      <c r="B43" s="64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146"/>
      <c r="U43" s="67"/>
      <c r="V43" s="67"/>
      <c r="W43" s="67"/>
      <c r="X43" s="197"/>
      <c r="Y43" s="60"/>
    </row>
    <row r="44" spans="2:25" ht="11.25">
      <c r="B44" s="64"/>
      <c r="C44" s="292" t="s">
        <v>29</v>
      </c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146"/>
      <c r="U44" s="67">
        <f>SUM(U45)</f>
        <v>107000000</v>
      </c>
      <c r="V44" s="67">
        <f>SUM(V45)</f>
        <v>104979000</v>
      </c>
      <c r="W44" s="67">
        <f>SUM(W45)</f>
        <v>104979000</v>
      </c>
      <c r="X44" s="208">
        <f>W44/U44*100</f>
        <v>98.11121495327103</v>
      </c>
      <c r="Y44" s="60"/>
    </row>
    <row r="45" spans="2:25" ht="11.25">
      <c r="B45" s="64"/>
      <c r="C45" s="46"/>
      <c r="D45" s="292" t="s">
        <v>29</v>
      </c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146"/>
      <c r="U45" s="209">
        <v>107000000</v>
      </c>
      <c r="V45" s="209">
        <v>104979000</v>
      </c>
      <c r="W45" s="209">
        <v>104979000</v>
      </c>
      <c r="X45" s="208">
        <f>W45/U45*100</f>
        <v>98.11121495327103</v>
      </c>
      <c r="Y45" s="60"/>
    </row>
    <row r="46" spans="2:25" ht="6" customHeight="1">
      <c r="B46" s="64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146"/>
      <c r="U46" s="67"/>
      <c r="V46" s="67"/>
      <c r="W46" s="67"/>
      <c r="X46" s="197"/>
      <c r="Y46" s="60"/>
    </row>
    <row r="47" spans="2:25" ht="11.25">
      <c r="B47" s="64"/>
      <c r="C47" s="292" t="s">
        <v>30</v>
      </c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146"/>
      <c r="U47" s="67">
        <f>SUM(U48)</f>
        <v>1656247000</v>
      </c>
      <c r="V47" s="67">
        <f>SUM(V48)</f>
        <v>1774605632</v>
      </c>
      <c r="W47" s="67">
        <f>SUM(W48)</f>
        <v>1653375679</v>
      </c>
      <c r="X47" s="208">
        <f>W47/U47*100</f>
        <v>99.82663690862535</v>
      </c>
      <c r="Y47" s="60"/>
    </row>
    <row r="48" spans="2:25" ht="11.25">
      <c r="B48" s="64"/>
      <c r="C48" s="46"/>
      <c r="D48" s="292" t="s">
        <v>31</v>
      </c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146"/>
      <c r="U48" s="209">
        <v>1656247000</v>
      </c>
      <c r="V48" s="209">
        <v>1774605632</v>
      </c>
      <c r="W48" s="209">
        <v>1653375679</v>
      </c>
      <c r="X48" s="208">
        <f>W48/U48*100</f>
        <v>99.82663690862535</v>
      </c>
      <c r="Y48" s="60"/>
    </row>
    <row r="49" spans="2:25" ht="6" customHeight="1">
      <c r="B49" s="6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46"/>
      <c r="U49" s="67"/>
      <c r="V49" s="67"/>
      <c r="W49" s="67"/>
      <c r="X49" s="197"/>
      <c r="Y49" s="60"/>
    </row>
    <row r="50" spans="2:25" ht="11.25">
      <c r="B50" s="64"/>
      <c r="C50" s="292" t="s">
        <v>32</v>
      </c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146"/>
      <c r="U50" s="67">
        <f>SUM(U51:U52)</f>
        <v>3563613000</v>
      </c>
      <c r="V50" s="67">
        <f>SUM(V51:V52)</f>
        <v>3614948597</v>
      </c>
      <c r="W50" s="67">
        <f>SUM(W51:W52)</f>
        <v>3584049735</v>
      </c>
      <c r="X50" s="208">
        <f>W50/U50*100</f>
        <v>100.57348356850197</v>
      </c>
      <c r="Y50" s="60"/>
    </row>
    <row r="51" spans="2:25" ht="11.25">
      <c r="B51" s="64"/>
      <c r="C51" s="46"/>
      <c r="D51" s="292" t="s">
        <v>33</v>
      </c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146"/>
      <c r="U51" s="209">
        <v>2676529000</v>
      </c>
      <c r="V51" s="209">
        <v>2747477046</v>
      </c>
      <c r="W51" s="209">
        <v>2716645210</v>
      </c>
      <c r="X51" s="208">
        <f>W51/U51*100</f>
        <v>101.49881469619795</v>
      </c>
      <c r="Y51" s="60"/>
    </row>
    <row r="52" spans="2:25" ht="11.25">
      <c r="B52" s="64"/>
      <c r="C52" s="46"/>
      <c r="D52" s="292" t="s">
        <v>34</v>
      </c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146"/>
      <c r="U52" s="209">
        <v>887084000</v>
      </c>
      <c r="V52" s="209">
        <v>867471551</v>
      </c>
      <c r="W52" s="209">
        <v>867404525</v>
      </c>
      <c r="X52" s="208">
        <f>W52/U52*100</f>
        <v>97.78155450893038</v>
      </c>
      <c r="Y52" s="60"/>
    </row>
    <row r="53" spans="2:25" ht="6" customHeight="1">
      <c r="B53" s="6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146"/>
      <c r="U53" s="67"/>
      <c r="V53" s="67"/>
      <c r="W53" s="67"/>
      <c r="X53" s="197"/>
      <c r="Y53" s="60"/>
    </row>
    <row r="54" spans="2:25" ht="11.25" customHeight="1">
      <c r="B54" s="64"/>
      <c r="C54" s="292" t="s">
        <v>35</v>
      </c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146"/>
      <c r="U54" s="67">
        <f>SUM(U55:U57)</f>
        <v>39227787000</v>
      </c>
      <c r="V54" s="67">
        <f>SUM(V55:V57)</f>
        <v>38362504594</v>
      </c>
      <c r="W54" s="67">
        <f>SUM(W55:W57)</f>
        <v>38362504594</v>
      </c>
      <c r="X54" s="208">
        <f>W54/U54*100</f>
        <v>97.79421050185675</v>
      </c>
      <c r="Y54" s="60"/>
    </row>
    <row r="55" spans="2:25" ht="11.25">
      <c r="B55" s="64"/>
      <c r="C55" s="46"/>
      <c r="D55" s="292" t="s">
        <v>36</v>
      </c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146"/>
      <c r="U55" s="209">
        <v>25153942000</v>
      </c>
      <c r="V55" s="209">
        <v>24542288971</v>
      </c>
      <c r="W55" s="209">
        <v>24542288971</v>
      </c>
      <c r="X55" s="208">
        <f>W55/U55*100</f>
        <v>97.56836113798784</v>
      </c>
      <c r="Y55" s="60"/>
    </row>
    <row r="56" spans="2:25" ht="11.25">
      <c r="B56" s="64"/>
      <c r="C56" s="46"/>
      <c r="D56" s="292" t="s">
        <v>37</v>
      </c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146"/>
      <c r="U56" s="209">
        <v>14015837000</v>
      </c>
      <c r="V56" s="209">
        <v>13760718800</v>
      </c>
      <c r="W56" s="209">
        <v>13760718800</v>
      </c>
      <c r="X56" s="208">
        <f>W56/U56*100</f>
        <v>98.17978619471674</v>
      </c>
      <c r="Y56" s="60"/>
    </row>
    <row r="57" spans="2:25" ht="11.25">
      <c r="B57" s="64"/>
      <c r="C57" s="46"/>
      <c r="D57" s="292" t="s">
        <v>38</v>
      </c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146"/>
      <c r="U57" s="209">
        <v>58008000</v>
      </c>
      <c r="V57" s="209">
        <v>59496823</v>
      </c>
      <c r="W57" s="209">
        <v>59496823</v>
      </c>
      <c r="X57" s="208">
        <f>W57/U57*100</f>
        <v>102.56658219555923</v>
      </c>
      <c r="Y57" s="49"/>
    </row>
    <row r="58" spans="2:25" ht="6" customHeight="1">
      <c r="B58" s="6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146"/>
      <c r="U58" s="67"/>
      <c r="V58" s="67"/>
      <c r="W58" s="67"/>
      <c r="X58" s="197"/>
      <c r="Y58" s="60"/>
    </row>
    <row r="59" spans="2:25" ht="11.25" customHeight="1">
      <c r="B59" s="64"/>
      <c r="C59" s="292" t="s">
        <v>39</v>
      </c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146"/>
      <c r="U59" s="67">
        <f>SUM(U60:U62)</f>
        <v>12282123000</v>
      </c>
      <c r="V59" s="67">
        <f>SUM(V60:V62)</f>
        <v>13521971699</v>
      </c>
      <c r="W59" s="67">
        <f>SUM(W60:W62)</f>
        <v>13521971699</v>
      </c>
      <c r="X59" s="208">
        <f>W59/U59*100</f>
        <v>110.09474257015664</v>
      </c>
      <c r="Y59" s="60"/>
    </row>
    <row r="60" spans="2:25" ht="11.25">
      <c r="B60" s="64"/>
      <c r="C60" s="46"/>
      <c r="D60" s="292" t="s">
        <v>40</v>
      </c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146"/>
      <c r="U60" s="209">
        <v>4624813000</v>
      </c>
      <c r="V60" s="209">
        <v>4485681039</v>
      </c>
      <c r="W60" s="209">
        <v>4485681039</v>
      </c>
      <c r="X60" s="208">
        <f>W60/U60*100</f>
        <v>96.9916197476525</v>
      </c>
      <c r="Y60" s="60"/>
    </row>
    <row r="61" spans="2:25" ht="11.25">
      <c r="B61" s="64"/>
      <c r="C61" s="46"/>
      <c r="D61" s="292" t="s">
        <v>41</v>
      </c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146"/>
      <c r="U61" s="209">
        <v>5682629000</v>
      </c>
      <c r="V61" s="209">
        <v>6897677835</v>
      </c>
      <c r="W61" s="209">
        <v>6897677835</v>
      </c>
      <c r="X61" s="208">
        <f>W61/U61*100</f>
        <v>121.38180822643885</v>
      </c>
      <c r="Y61" s="60"/>
    </row>
    <row r="62" spans="2:25" ht="11.25">
      <c r="B62" s="64"/>
      <c r="C62" s="46"/>
      <c r="D62" s="292" t="s">
        <v>42</v>
      </c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146"/>
      <c r="U62" s="209">
        <v>1974681000</v>
      </c>
      <c r="V62" s="209">
        <v>2138612825</v>
      </c>
      <c r="W62" s="209">
        <v>2138612825</v>
      </c>
      <c r="X62" s="208">
        <f>W62/U62*100</f>
        <v>108.30168644960882</v>
      </c>
      <c r="Y62" s="60"/>
    </row>
    <row r="63" spans="2:25" ht="6" customHeight="1">
      <c r="B63" s="6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146"/>
      <c r="U63" s="67"/>
      <c r="V63" s="67"/>
      <c r="W63" s="67"/>
      <c r="X63" s="197"/>
      <c r="Y63" s="60"/>
    </row>
    <row r="64" spans="2:25" ht="11.25" customHeight="1">
      <c r="B64" s="64"/>
      <c r="C64" s="292" t="s">
        <v>43</v>
      </c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146"/>
      <c r="U64" s="67">
        <f>SUM(U65:U66)</f>
        <v>481273000</v>
      </c>
      <c r="V64" s="67">
        <f>SUM(V65:V66)</f>
        <v>475126073</v>
      </c>
      <c r="W64" s="67">
        <f>SUM(W65:W66)</f>
        <v>475126073</v>
      </c>
      <c r="X64" s="208">
        <f>W64/U64*100</f>
        <v>98.72277750881516</v>
      </c>
      <c r="Y64" s="60"/>
    </row>
    <row r="65" spans="2:25" ht="11.25">
      <c r="B65" s="64"/>
      <c r="C65" s="46"/>
      <c r="D65" s="292" t="s">
        <v>44</v>
      </c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146"/>
      <c r="U65" s="209">
        <v>295793000</v>
      </c>
      <c r="V65" s="209">
        <v>295768594</v>
      </c>
      <c r="W65" s="209">
        <v>295768594</v>
      </c>
      <c r="X65" s="208">
        <f>W65/U65*100</f>
        <v>99.99174895957647</v>
      </c>
      <c r="Y65" s="60"/>
    </row>
    <row r="66" spans="2:25" ht="11.25">
      <c r="B66" s="64"/>
      <c r="C66" s="46"/>
      <c r="D66" s="292" t="s">
        <v>45</v>
      </c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146"/>
      <c r="U66" s="209">
        <v>185480000</v>
      </c>
      <c r="V66" s="209">
        <v>179357479</v>
      </c>
      <c r="W66" s="209">
        <v>179357479</v>
      </c>
      <c r="X66" s="208">
        <f>W66/U66*100</f>
        <v>96.6990937028251</v>
      </c>
      <c r="Y66" s="60"/>
    </row>
    <row r="67" spans="2:25" ht="6" customHeight="1">
      <c r="B67" s="6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146"/>
      <c r="U67" s="67"/>
      <c r="V67" s="67"/>
      <c r="W67" s="67"/>
      <c r="X67" s="197"/>
      <c r="Y67" s="60"/>
    </row>
    <row r="68" spans="2:25" ht="11.25" customHeight="1">
      <c r="B68" s="64"/>
      <c r="C68" s="292" t="s">
        <v>46</v>
      </c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146"/>
      <c r="U68" s="67">
        <f>SUM(U69)</f>
        <v>116390000</v>
      </c>
      <c r="V68" s="67">
        <f>SUM(V69)</f>
        <v>117766293</v>
      </c>
      <c r="W68" s="67">
        <f>SUM(W69)</f>
        <v>117766293</v>
      </c>
      <c r="X68" s="208">
        <f>W68/U68*100</f>
        <v>101.18248389036859</v>
      </c>
      <c r="Y68" s="60"/>
    </row>
    <row r="69" spans="2:25" ht="11.25">
      <c r="B69" s="64"/>
      <c r="C69" s="46"/>
      <c r="D69" s="292" t="s">
        <v>46</v>
      </c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146"/>
      <c r="U69" s="209">
        <v>116390000</v>
      </c>
      <c r="V69" s="209">
        <v>117766293</v>
      </c>
      <c r="W69" s="209">
        <v>117766293</v>
      </c>
      <c r="X69" s="208">
        <f>W69/U69*100</f>
        <v>101.18248389036859</v>
      </c>
      <c r="Y69" s="60"/>
    </row>
    <row r="70" spans="2:25" ht="6" customHeight="1">
      <c r="B70" s="6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146"/>
      <c r="U70" s="67"/>
      <c r="V70" s="67"/>
      <c r="W70" s="67"/>
      <c r="X70" s="197"/>
      <c r="Y70" s="60"/>
    </row>
    <row r="71" spans="2:25" ht="11.25">
      <c r="B71" s="64"/>
      <c r="C71" s="292" t="s">
        <v>47</v>
      </c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146"/>
      <c r="U71" s="67">
        <f>SUM(U72:U73)</f>
        <v>13341221000</v>
      </c>
      <c r="V71" s="67">
        <f>SUM(V72:V73)</f>
        <v>9768573900</v>
      </c>
      <c r="W71" s="67">
        <f>SUM(W72:W73)</f>
        <v>9768573900</v>
      </c>
      <c r="X71" s="208">
        <f>W71/U71*100</f>
        <v>73.22098854370226</v>
      </c>
      <c r="Y71" s="60"/>
    </row>
    <row r="72" spans="2:25" ht="11.25">
      <c r="B72" s="64"/>
      <c r="C72" s="46"/>
      <c r="D72" s="292" t="s">
        <v>48</v>
      </c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146"/>
      <c r="U72" s="209">
        <v>280965000</v>
      </c>
      <c r="V72" s="209">
        <v>271671900</v>
      </c>
      <c r="W72" s="209">
        <v>271671900</v>
      </c>
      <c r="X72" s="208">
        <f>W72/U72*100</f>
        <v>96.69243500080081</v>
      </c>
      <c r="Y72" s="60"/>
    </row>
    <row r="73" spans="2:25" ht="11.25">
      <c r="B73" s="64"/>
      <c r="C73" s="46"/>
      <c r="D73" s="292" t="s">
        <v>49</v>
      </c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146"/>
      <c r="U73" s="209">
        <v>13060256000</v>
      </c>
      <c r="V73" s="209">
        <v>9496902000</v>
      </c>
      <c r="W73" s="209">
        <v>9496902000</v>
      </c>
      <c r="X73" s="208">
        <f>W73/U73*100</f>
        <v>72.71604783244678</v>
      </c>
      <c r="Y73" s="60"/>
    </row>
    <row r="74" spans="2:25" ht="6" customHeight="1">
      <c r="B74" s="64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146"/>
      <c r="U74" s="67"/>
      <c r="V74" s="67"/>
      <c r="W74" s="67"/>
      <c r="X74" s="197"/>
      <c r="Y74" s="60"/>
    </row>
    <row r="75" spans="2:25" ht="11.25">
      <c r="B75" s="64"/>
      <c r="C75" s="292" t="s">
        <v>50</v>
      </c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146"/>
      <c r="U75" s="67">
        <f>SUM(U76)</f>
        <v>9166159587</v>
      </c>
      <c r="V75" s="67">
        <f>SUM(V76)</f>
        <v>9166159978</v>
      </c>
      <c r="W75" s="67">
        <f>SUM(W76)</f>
        <v>9166159978</v>
      </c>
      <c r="X75" s="208">
        <f>W75/U75*100</f>
        <v>100.0000042656905</v>
      </c>
      <c r="Y75" s="60"/>
    </row>
    <row r="76" spans="2:25" ht="11.25">
      <c r="B76" s="64"/>
      <c r="C76" s="46"/>
      <c r="D76" s="292" t="s">
        <v>50</v>
      </c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146"/>
      <c r="U76" s="209">
        <v>9166159587</v>
      </c>
      <c r="V76" s="209">
        <v>9166159978</v>
      </c>
      <c r="W76" s="209">
        <v>9166159978</v>
      </c>
      <c r="X76" s="208">
        <f>W76/U76*100</f>
        <v>100.0000042656905</v>
      </c>
      <c r="Y76" s="60"/>
    </row>
    <row r="77" spans="2:25" ht="6" customHeight="1">
      <c r="B77" s="64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146"/>
      <c r="U77" s="67"/>
      <c r="V77" s="67"/>
      <c r="W77" s="67"/>
      <c r="X77" s="197"/>
      <c r="Y77" s="60"/>
    </row>
    <row r="78" spans="2:25" ht="11.25">
      <c r="B78" s="64"/>
      <c r="C78" s="292" t="s">
        <v>51</v>
      </c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146"/>
      <c r="U78" s="67">
        <f>SUM(U79:U83)</f>
        <v>3993058000</v>
      </c>
      <c r="V78" s="67">
        <f>SUM(V79:V83)</f>
        <v>5700312735</v>
      </c>
      <c r="W78" s="67">
        <f>SUM(W79:W83)</f>
        <v>4103193008</v>
      </c>
      <c r="X78" s="208">
        <f aca="true" t="shared" si="0" ref="X78:X83">W78/U78*100</f>
        <v>102.75816199013389</v>
      </c>
      <c r="Y78" s="60"/>
    </row>
    <row r="79" spans="2:25" ht="11.25">
      <c r="B79" s="64"/>
      <c r="C79" s="46"/>
      <c r="D79" s="292" t="s">
        <v>52</v>
      </c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146"/>
      <c r="U79" s="209">
        <v>100001000</v>
      </c>
      <c r="V79" s="209">
        <v>114595889</v>
      </c>
      <c r="W79" s="209">
        <v>114595889</v>
      </c>
      <c r="X79" s="208">
        <f t="shared" si="0"/>
        <v>114.59474305256947</v>
      </c>
      <c r="Y79" s="60"/>
    </row>
    <row r="80" spans="2:25" ht="11.25">
      <c r="B80" s="64"/>
      <c r="C80" s="46"/>
      <c r="D80" s="292" t="s">
        <v>53</v>
      </c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146"/>
      <c r="U80" s="209">
        <v>2792000</v>
      </c>
      <c r="V80" s="209">
        <v>2157333</v>
      </c>
      <c r="W80" s="209">
        <v>2157333</v>
      </c>
      <c r="X80" s="208">
        <f t="shared" si="0"/>
        <v>77.26837392550144</v>
      </c>
      <c r="Y80" s="60"/>
    </row>
    <row r="81" spans="2:25" ht="11.25">
      <c r="B81" s="64"/>
      <c r="C81" s="46"/>
      <c r="D81" s="292" t="s">
        <v>54</v>
      </c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146"/>
      <c r="U81" s="209">
        <v>1267841000</v>
      </c>
      <c r="V81" s="209">
        <v>1852317554</v>
      </c>
      <c r="W81" s="209">
        <v>1417496734</v>
      </c>
      <c r="X81" s="208">
        <f t="shared" si="0"/>
        <v>111.80398283380961</v>
      </c>
      <c r="Y81" s="60"/>
    </row>
    <row r="82" spans="2:25" ht="11.25">
      <c r="B82" s="64"/>
      <c r="C82" s="46"/>
      <c r="D82" s="292" t="s">
        <v>55</v>
      </c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146"/>
      <c r="U82" s="209">
        <v>486151000</v>
      </c>
      <c r="V82" s="209">
        <v>537981900</v>
      </c>
      <c r="W82" s="209">
        <v>537935727</v>
      </c>
      <c r="X82" s="208">
        <f t="shared" si="0"/>
        <v>110.65198405433702</v>
      </c>
      <c r="Y82" s="60"/>
    </row>
    <row r="83" spans="2:25" ht="11.25">
      <c r="B83" s="64"/>
      <c r="C83" s="46"/>
      <c r="D83" s="292" t="s">
        <v>56</v>
      </c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146"/>
      <c r="U83" s="209">
        <v>2136273000</v>
      </c>
      <c r="V83" s="209">
        <v>3193260059</v>
      </c>
      <c r="W83" s="209">
        <v>2031007325</v>
      </c>
      <c r="X83" s="208">
        <f t="shared" si="0"/>
        <v>95.07246147847208</v>
      </c>
      <c r="Y83" s="60"/>
    </row>
    <row r="84" spans="2:25" ht="6" customHeight="1">
      <c r="B84" s="64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146"/>
      <c r="U84" s="67"/>
      <c r="V84" s="67"/>
      <c r="W84" s="67"/>
      <c r="X84" s="197"/>
      <c r="Y84" s="60"/>
    </row>
    <row r="85" spans="2:25" ht="11.25">
      <c r="B85" s="64"/>
      <c r="C85" s="292" t="s">
        <v>57</v>
      </c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146"/>
      <c r="U85" s="67">
        <f>SUM(U86)</f>
        <v>7532000000</v>
      </c>
      <c r="V85" s="67">
        <f>SUM(V86)</f>
        <v>7459207500</v>
      </c>
      <c r="W85" s="67">
        <f>SUM(W86)</f>
        <v>7459207000</v>
      </c>
      <c r="X85" s="208">
        <f>W85/U85*100</f>
        <v>99.03355018587361</v>
      </c>
      <c r="Y85" s="60"/>
    </row>
    <row r="86" spans="2:25" ht="11.25">
      <c r="B86" s="64"/>
      <c r="C86" s="46"/>
      <c r="D86" s="292" t="s">
        <v>57</v>
      </c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146"/>
      <c r="U86" s="209">
        <v>7532000000</v>
      </c>
      <c r="V86" s="209">
        <v>7459207500</v>
      </c>
      <c r="W86" s="209">
        <v>7459207000</v>
      </c>
      <c r="X86" s="208">
        <f>W86/U86*100</f>
        <v>99.03355018587361</v>
      </c>
      <c r="Y86" s="60"/>
    </row>
    <row r="87" spans="2:25" ht="3.7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8"/>
      <c r="U87" s="63"/>
      <c r="V87" s="63"/>
      <c r="W87" s="69"/>
      <c r="X87" s="69"/>
      <c r="Y87" s="70"/>
    </row>
    <row r="88" spans="2:25" ht="10.5" customHeight="1">
      <c r="B88" s="292" t="s">
        <v>4</v>
      </c>
      <c r="C88" s="292"/>
      <c r="D88" s="292"/>
      <c r="E88" s="71" t="s">
        <v>8</v>
      </c>
      <c r="F88" s="72" t="s">
        <v>278</v>
      </c>
      <c r="I88" s="72"/>
      <c r="Y88" s="74"/>
    </row>
    <row r="89" spans="2:14" ht="10.5" customHeight="1">
      <c r="B89" s="64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ht="10.5" customHeight="1"/>
    <row r="91" ht="11.25">
      <c r="X91" s="64"/>
    </row>
  </sheetData>
  <sheetProtection/>
  <mergeCells count="62">
    <mergeCell ref="C11:S11"/>
    <mergeCell ref="D12:S12"/>
    <mergeCell ref="B3:X3"/>
    <mergeCell ref="B5:T6"/>
    <mergeCell ref="U5:X5"/>
    <mergeCell ref="C9:S9"/>
    <mergeCell ref="C28:S28"/>
    <mergeCell ref="D29:S29"/>
    <mergeCell ref="D13:S13"/>
    <mergeCell ref="D14:S14"/>
    <mergeCell ref="D15:S15"/>
    <mergeCell ref="C17:S17"/>
    <mergeCell ref="D18:S18"/>
    <mergeCell ref="D20:S20"/>
    <mergeCell ref="C22:S22"/>
    <mergeCell ref="D23:S23"/>
    <mergeCell ref="C25:S25"/>
    <mergeCell ref="D26:S26"/>
    <mergeCell ref="D45:S45"/>
    <mergeCell ref="C47:S47"/>
    <mergeCell ref="C31:S31"/>
    <mergeCell ref="D32:S32"/>
    <mergeCell ref="C34:S34"/>
    <mergeCell ref="D35:S35"/>
    <mergeCell ref="C37:S37"/>
    <mergeCell ref="D38:S38"/>
    <mergeCell ref="D39:S39"/>
    <mergeCell ref="C41:S41"/>
    <mergeCell ref="D42:S42"/>
    <mergeCell ref="C44:S44"/>
    <mergeCell ref="C54:S54"/>
    <mergeCell ref="D55:S55"/>
    <mergeCell ref="D56:S56"/>
    <mergeCell ref="D57:S57"/>
    <mergeCell ref="D48:S48"/>
    <mergeCell ref="C50:S50"/>
    <mergeCell ref="D51:S51"/>
    <mergeCell ref="D52:S52"/>
    <mergeCell ref="C78:S78"/>
    <mergeCell ref="D79:S79"/>
    <mergeCell ref="C64:S64"/>
    <mergeCell ref="D65:S65"/>
    <mergeCell ref="D66:S66"/>
    <mergeCell ref="C68:S68"/>
    <mergeCell ref="D69:S69"/>
    <mergeCell ref="C71:S71"/>
    <mergeCell ref="C75:S75"/>
    <mergeCell ref="D76:S76"/>
    <mergeCell ref="C59:S59"/>
    <mergeCell ref="D60:S60"/>
    <mergeCell ref="D61:S61"/>
    <mergeCell ref="D62:S62"/>
    <mergeCell ref="D19:S19"/>
    <mergeCell ref="B88:D88"/>
    <mergeCell ref="D80:S80"/>
    <mergeCell ref="D81:S81"/>
    <mergeCell ref="D82:S82"/>
    <mergeCell ref="D83:S83"/>
    <mergeCell ref="C85:S85"/>
    <mergeCell ref="D86:S86"/>
    <mergeCell ref="D72:S72"/>
    <mergeCell ref="D73:S7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69"/>
  <sheetViews>
    <sheetView workbookViewId="0" topLeftCell="A1">
      <selection activeCell="B1" sqref="B1"/>
    </sheetView>
  </sheetViews>
  <sheetFormatPr defaultColWidth="9.00390625" defaultRowHeight="13.5"/>
  <cols>
    <col min="1" max="20" width="1.625" style="73" customWidth="1"/>
    <col min="21" max="24" width="14.625" style="73" customWidth="1"/>
    <col min="25" max="25" width="9.625" style="73" customWidth="1"/>
    <col min="26" max="26" width="1.625" style="73" customWidth="1"/>
    <col min="27" max="16384" width="9.00390625" style="73" customWidth="1"/>
  </cols>
  <sheetData>
    <row r="1" spans="24:25" ht="10.5" customHeight="1">
      <c r="X1" s="141"/>
      <c r="Y1" s="88" t="s">
        <v>249</v>
      </c>
    </row>
    <row r="2" ht="9" customHeight="1"/>
    <row r="3" spans="2:26" s="142" customFormat="1" ht="15" customHeight="1">
      <c r="B3" s="300" t="s">
        <v>311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153"/>
    </row>
    <row r="4" spans="2:26" ht="9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2:26" ht="18" customHeight="1">
      <c r="B5" s="294" t="s">
        <v>204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4" t="s">
        <v>206</v>
      </c>
      <c r="V5" s="295"/>
      <c r="W5" s="295"/>
      <c r="X5" s="295"/>
      <c r="Y5" s="298"/>
      <c r="Z5" s="64"/>
    </row>
    <row r="6" spans="2:26" ht="18" customHeight="1"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143" t="s">
        <v>219</v>
      </c>
      <c r="V6" s="144" t="s">
        <v>220</v>
      </c>
      <c r="W6" s="144" t="s">
        <v>221</v>
      </c>
      <c r="X6" s="144" t="s">
        <v>222</v>
      </c>
      <c r="Y6" s="145" t="s">
        <v>223</v>
      </c>
      <c r="Z6" s="46"/>
    </row>
    <row r="7" spans="2:26" ht="12" customHeight="1">
      <c r="B7" s="64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46"/>
      <c r="U7" s="147" t="s">
        <v>228</v>
      </c>
      <c r="V7" s="147" t="s">
        <v>228</v>
      </c>
      <c r="W7" s="147" t="s">
        <v>228</v>
      </c>
      <c r="X7" s="147" t="s">
        <v>228</v>
      </c>
      <c r="Y7" s="148" t="s">
        <v>300</v>
      </c>
      <c r="Z7" s="65"/>
    </row>
    <row r="8" spans="2:26" ht="6.75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146"/>
      <c r="U8" s="64"/>
      <c r="V8" s="64"/>
      <c r="W8" s="64"/>
      <c r="X8" s="64"/>
      <c r="Y8" s="64"/>
      <c r="Z8" s="64"/>
    </row>
    <row r="9" spans="3:26" s="150" customFormat="1" ht="11.25" customHeight="1">
      <c r="C9" s="299" t="s">
        <v>15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152"/>
      <c r="U9" s="216">
        <f>SUM(U11,U14,U20,U25,U30,U35,U38,U42,U45,U52,U60,U63,U67)</f>
        <v>236988344587</v>
      </c>
      <c r="V9" s="216">
        <f>SUM(V11,V14,V20,V25,V30,V35,V38,V42,V45,V52,V60,V63,V67)</f>
        <v>229606691095</v>
      </c>
      <c r="W9" s="216">
        <f>SUM(W11,W14,W20,W25,W30,W35,W38,W42,W45,W52,W60,W63,W67)</f>
        <v>176081000</v>
      </c>
      <c r="X9" s="216">
        <f>SUM(X11,X14,X20,X25,X30,X35,X38,X42,X45,X52,X60,X63,X67)</f>
        <v>7205572492</v>
      </c>
      <c r="Y9" s="217">
        <f>V9/U9*100</f>
        <v>96.88522509203395</v>
      </c>
      <c r="Z9" s="154"/>
    </row>
    <row r="10" spans="3:25" s="64" customFormat="1" ht="12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46"/>
      <c r="U10" s="211"/>
      <c r="V10" s="211"/>
      <c r="W10" s="211"/>
      <c r="X10" s="211"/>
      <c r="Y10" s="214"/>
    </row>
    <row r="11" spans="3:26" s="64" customFormat="1" ht="11.25" customHeight="1">
      <c r="C11" s="292" t="s">
        <v>58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146"/>
      <c r="U11" s="211">
        <f>SUM(U12)</f>
        <v>987219000</v>
      </c>
      <c r="V11" s="211">
        <f>SUM(V12)</f>
        <v>963303084</v>
      </c>
      <c r="W11" s="211">
        <f>SUM(W12)</f>
        <v>0</v>
      </c>
      <c r="X11" s="211">
        <f>SUM(X12)</f>
        <v>23915916</v>
      </c>
      <c r="Y11" s="215">
        <f>V11/U11*100</f>
        <v>97.57744573392529</v>
      </c>
      <c r="Z11" s="155"/>
    </row>
    <row r="12" spans="3:26" s="64" customFormat="1" ht="11.25" customHeight="1">
      <c r="C12" s="46"/>
      <c r="D12" s="292" t="s">
        <v>58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146"/>
      <c r="U12" s="209">
        <v>987219000</v>
      </c>
      <c r="V12" s="209">
        <v>963303084</v>
      </c>
      <c r="W12" s="209">
        <v>0</v>
      </c>
      <c r="X12" s="211">
        <f>U12-V12-W12</f>
        <v>23915916</v>
      </c>
      <c r="Y12" s="215">
        <f>V12/U12*100</f>
        <v>97.57744573392529</v>
      </c>
      <c r="Z12" s="155"/>
    </row>
    <row r="13" spans="3:26" s="64" customFormat="1" ht="12" customHeight="1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46"/>
      <c r="U13" s="211"/>
      <c r="V13" s="211"/>
      <c r="W13" s="211"/>
      <c r="X13" s="211"/>
      <c r="Y13" s="214"/>
      <c r="Z13" s="155"/>
    </row>
    <row r="14" spans="3:26" s="64" customFormat="1" ht="11.25" customHeight="1">
      <c r="C14" s="292" t="s">
        <v>59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146"/>
      <c r="U14" s="211">
        <f>SUM(U15:U18)</f>
        <v>16045897000</v>
      </c>
      <c r="V14" s="211">
        <f>SUM(V15:V18)</f>
        <v>15800141909</v>
      </c>
      <c r="W14" s="211">
        <f>SUM(W15:W18)</f>
        <v>9268000</v>
      </c>
      <c r="X14" s="211">
        <f>SUM(X15:X18)</f>
        <v>236487091</v>
      </c>
      <c r="Y14" s="215">
        <f>V14/U14*100</f>
        <v>98.46842410243566</v>
      </c>
      <c r="Z14" s="155"/>
    </row>
    <row r="15" spans="3:26" s="64" customFormat="1" ht="11.25" customHeight="1">
      <c r="C15" s="46"/>
      <c r="D15" s="292" t="s">
        <v>60</v>
      </c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146"/>
      <c r="U15" s="209">
        <v>15372784000</v>
      </c>
      <c r="V15" s="209">
        <v>15151029560</v>
      </c>
      <c r="W15" s="209">
        <v>9268000</v>
      </c>
      <c r="X15" s="211">
        <f>U15-V15-W15</f>
        <v>212486440</v>
      </c>
      <c r="Y15" s="215">
        <f>V15/U15*100</f>
        <v>98.5574867896407</v>
      </c>
      <c r="Z15" s="155"/>
    </row>
    <row r="16" spans="3:26" s="64" customFormat="1" ht="11.25" customHeight="1">
      <c r="C16" s="46"/>
      <c r="D16" s="292" t="s">
        <v>61</v>
      </c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146"/>
      <c r="U16" s="209">
        <v>487598000</v>
      </c>
      <c r="V16" s="209">
        <v>474598356</v>
      </c>
      <c r="W16" s="209">
        <v>0</v>
      </c>
      <c r="X16" s="211">
        <f>U16-V16-W16</f>
        <v>12999644</v>
      </c>
      <c r="Y16" s="215">
        <f>V16/U16*100</f>
        <v>97.33394230493153</v>
      </c>
      <c r="Z16" s="155"/>
    </row>
    <row r="17" spans="3:26" s="64" customFormat="1" ht="11.25" customHeight="1">
      <c r="C17" s="46"/>
      <c r="D17" s="292" t="s">
        <v>62</v>
      </c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146"/>
      <c r="U17" s="209">
        <v>83443000</v>
      </c>
      <c r="V17" s="209">
        <v>74486954</v>
      </c>
      <c r="W17" s="209">
        <v>0</v>
      </c>
      <c r="X17" s="211">
        <f>U17-V17-W17</f>
        <v>8956046</v>
      </c>
      <c r="Y17" s="215">
        <f>V17/U17*100</f>
        <v>89.2668695996069</v>
      </c>
      <c r="Z17" s="155"/>
    </row>
    <row r="18" spans="3:26" s="64" customFormat="1" ht="11.25" customHeight="1">
      <c r="C18" s="46"/>
      <c r="D18" s="292" t="s">
        <v>63</v>
      </c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146"/>
      <c r="U18" s="209">
        <v>102072000</v>
      </c>
      <c r="V18" s="209">
        <v>100027039</v>
      </c>
      <c r="W18" s="209">
        <v>0</v>
      </c>
      <c r="X18" s="211">
        <f>U18-V18-W18</f>
        <v>2044961</v>
      </c>
      <c r="Y18" s="215">
        <f>V18/U18*100</f>
        <v>97.9965504741751</v>
      </c>
      <c r="Z18" s="155"/>
    </row>
    <row r="19" spans="3:26" s="64" customFormat="1" ht="12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46"/>
      <c r="U19" s="211"/>
      <c r="V19" s="211"/>
      <c r="W19" s="211"/>
      <c r="X19" s="211"/>
      <c r="Y19" s="214"/>
      <c r="Z19" s="155"/>
    </row>
    <row r="20" spans="3:26" s="64" customFormat="1" ht="11.25" customHeight="1">
      <c r="C20" s="292" t="s">
        <v>64</v>
      </c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146"/>
      <c r="U20" s="211">
        <f>SUM(U21:U23)</f>
        <v>23346560748</v>
      </c>
      <c r="V20" s="211">
        <f>SUM(V21:V23)</f>
        <v>21553409721</v>
      </c>
      <c r="W20" s="211">
        <f>SUM(W21:W23)</f>
        <v>0</v>
      </c>
      <c r="X20" s="211">
        <f>SUM(X21:X23)</f>
        <v>1793151027</v>
      </c>
      <c r="Y20" s="215">
        <f>V20/U20*100</f>
        <v>92.31942106439121</v>
      </c>
      <c r="Z20" s="155"/>
    </row>
    <row r="21" spans="3:26" s="64" customFormat="1" ht="11.25" customHeight="1">
      <c r="C21" s="46"/>
      <c r="D21" s="292" t="s">
        <v>64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146"/>
      <c r="U21" s="209">
        <v>21650105748</v>
      </c>
      <c r="V21" s="209">
        <v>19921663521</v>
      </c>
      <c r="W21" s="209">
        <v>0</v>
      </c>
      <c r="X21" s="211">
        <f>U21-V21-W21</f>
        <v>1728442227</v>
      </c>
      <c r="Y21" s="215">
        <f>V21/U21*100</f>
        <v>92.01647212665614</v>
      </c>
      <c r="Z21" s="155"/>
    </row>
    <row r="22" spans="3:26" s="64" customFormat="1" ht="11.25" customHeight="1">
      <c r="C22" s="46"/>
      <c r="D22" s="292" t="s">
        <v>65</v>
      </c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146"/>
      <c r="U22" s="209">
        <v>1542979000</v>
      </c>
      <c r="V22" s="209">
        <v>1487081269</v>
      </c>
      <c r="W22" s="209">
        <v>0</v>
      </c>
      <c r="X22" s="211">
        <f>U22-V22-W22</f>
        <v>55897731</v>
      </c>
      <c r="Y22" s="215">
        <f>V22/U22*100</f>
        <v>96.37728504406087</v>
      </c>
      <c r="Z22" s="155"/>
    </row>
    <row r="23" spans="3:26" s="64" customFormat="1" ht="11.25" customHeight="1">
      <c r="C23" s="46"/>
      <c r="D23" s="292" t="s">
        <v>66</v>
      </c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146"/>
      <c r="U23" s="209">
        <v>153476000</v>
      </c>
      <c r="V23" s="209">
        <v>144664931</v>
      </c>
      <c r="W23" s="209">
        <v>0</v>
      </c>
      <c r="X23" s="211">
        <f>U23-V23-W23</f>
        <v>8811069</v>
      </c>
      <c r="Y23" s="215">
        <f>V23/U23*100</f>
        <v>94.25899228543877</v>
      </c>
      <c r="Z23" s="155"/>
    </row>
    <row r="24" spans="3:26" s="64" customFormat="1" ht="12" customHeight="1"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146"/>
      <c r="U24" s="211"/>
      <c r="V24" s="211"/>
      <c r="W24" s="211"/>
      <c r="X24" s="211"/>
      <c r="Y24" s="214"/>
      <c r="Z24" s="155"/>
    </row>
    <row r="25" spans="3:26" s="64" customFormat="1" ht="11.25" customHeight="1">
      <c r="C25" s="292" t="s">
        <v>270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146"/>
      <c r="U25" s="211">
        <f>SUM(U26:U28)</f>
        <v>5722045000</v>
      </c>
      <c r="V25" s="211">
        <f>SUM(V26:V28)</f>
        <v>5456751386</v>
      </c>
      <c r="W25" s="211">
        <f>SUM(W26:W28)</f>
        <v>0</v>
      </c>
      <c r="X25" s="211">
        <f>U25-V25-W25</f>
        <v>265293614</v>
      </c>
      <c r="Y25" s="215">
        <f>V25/U25*100</f>
        <v>95.36365732880465</v>
      </c>
      <c r="Z25" s="155"/>
    </row>
    <row r="26" spans="3:26" s="64" customFormat="1" ht="11.25" customHeight="1">
      <c r="C26" s="46"/>
      <c r="D26" s="292" t="s">
        <v>68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146"/>
      <c r="U26" s="209">
        <v>2759205000</v>
      </c>
      <c r="V26" s="209">
        <v>2608039701</v>
      </c>
      <c r="W26" s="209">
        <v>0</v>
      </c>
      <c r="X26" s="211">
        <f>U26-V26-W26</f>
        <v>151165299</v>
      </c>
      <c r="Y26" s="215">
        <f>V26/U26*100</f>
        <v>94.52141834332716</v>
      </c>
      <c r="Z26" s="155"/>
    </row>
    <row r="27" spans="3:26" s="64" customFormat="1" ht="11.25" customHeight="1">
      <c r="C27" s="46"/>
      <c r="D27" s="292" t="s">
        <v>279</v>
      </c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146"/>
      <c r="U27" s="209">
        <v>2736662000</v>
      </c>
      <c r="V27" s="209">
        <v>2632383183</v>
      </c>
      <c r="W27" s="209">
        <v>0</v>
      </c>
      <c r="X27" s="211">
        <f>U27-V27-W27</f>
        <v>104278817</v>
      </c>
      <c r="Y27" s="215">
        <f>V27/U27*100</f>
        <v>96.189561699618</v>
      </c>
      <c r="Z27" s="155"/>
    </row>
    <row r="28" spans="3:26" s="64" customFormat="1" ht="11.25" customHeight="1">
      <c r="C28" s="46"/>
      <c r="D28" s="292" t="s">
        <v>69</v>
      </c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146"/>
      <c r="U28" s="209">
        <v>226178000</v>
      </c>
      <c r="V28" s="209">
        <v>216328502</v>
      </c>
      <c r="W28" s="209">
        <v>0</v>
      </c>
      <c r="X28" s="211">
        <f>U28-V28-W28</f>
        <v>9849498</v>
      </c>
      <c r="Y28" s="215">
        <f>V28/U28*100</f>
        <v>95.64524489561319</v>
      </c>
      <c r="Z28" s="155"/>
    </row>
    <row r="29" spans="3:26" s="64" customFormat="1" ht="12" customHeight="1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146"/>
      <c r="U29" s="211"/>
      <c r="V29" s="211"/>
      <c r="W29" s="211"/>
      <c r="X29" s="211"/>
      <c r="Y29" s="214"/>
      <c r="Z29" s="155"/>
    </row>
    <row r="30" spans="3:26" s="64" customFormat="1" ht="11.25" customHeight="1">
      <c r="C30" s="292" t="s">
        <v>70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146"/>
      <c r="U30" s="211">
        <f>SUM(U31:U33)</f>
        <v>62532972000</v>
      </c>
      <c r="V30" s="211">
        <f>SUM(V31:V33)</f>
        <v>60652711815</v>
      </c>
      <c r="W30" s="211">
        <f>SUM(W31:W33)</f>
        <v>0</v>
      </c>
      <c r="X30" s="211">
        <f>SUM(X31:X33)</f>
        <v>1880260185</v>
      </c>
      <c r="Y30" s="215">
        <f>V30/U30*100</f>
        <v>96.99316996319958</v>
      </c>
      <c r="Z30" s="155"/>
    </row>
    <row r="31" spans="3:26" s="64" customFormat="1" ht="11.25" customHeight="1">
      <c r="C31" s="46"/>
      <c r="D31" s="292" t="s">
        <v>70</v>
      </c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146"/>
      <c r="U31" s="209">
        <v>30347499000</v>
      </c>
      <c r="V31" s="209">
        <v>29358779607</v>
      </c>
      <c r="W31" s="209">
        <v>0</v>
      </c>
      <c r="X31" s="211">
        <f>U31-V31-W31</f>
        <v>988719393</v>
      </c>
      <c r="Y31" s="215">
        <f>V31/U31*100</f>
        <v>96.74200700031327</v>
      </c>
      <c r="Z31" s="155"/>
    </row>
    <row r="32" spans="3:26" s="64" customFormat="1" ht="11.25" customHeight="1">
      <c r="C32" s="46"/>
      <c r="D32" s="292" t="s">
        <v>71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146"/>
      <c r="U32" s="209">
        <v>26321780000</v>
      </c>
      <c r="V32" s="209">
        <v>26119941339</v>
      </c>
      <c r="W32" s="209">
        <v>0</v>
      </c>
      <c r="X32" s="211">
        <f>U32-V32-W32</f>
        <v>201838661</v>
      </c>
      <c r="Y32" s="215">
        <f>V32/U32*100</f>
        <v>99.23318764536441</v>
      </c>
      <c r="Z32" s="155"/>
    </row>
    <row r="33" spans="3:26" s="64" customFormat="1" ht="11.25" customHeight="1">
      <c r="C33" s="46"/>
      <c r="D33" s="292" t="s">
        <v>72</v>
      </c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146"/>
      <c r="U33" s="209">
        <v>5863693000</v>
      </c>
      <c r="V33" s="209">
        <v>5173990869</v>
      </c>
      <c r="W33" s="209">
        <v>0</v>
      </c>
      <c r="X33" s="211">
        <f>U33-V33-W33</f>
        <v>689702131</v>
      </c>
      <c r="Y33" s="215">
        <f>V33/U33*100</f>
        <v>88.23775168652247</v>
      </c>
      <c r="Z33" s="155"/>
    </row>
    <row r="34" spans="3:26" s="64" customFormat="1" ht="12" customHeight="1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146"/>
      <c r="U34" s="211"/>
      <c r="V34" s="211"/>
      <c r="W34" s="211"/>
      <c r="X34" s="211"/>
      <c r="Y34" s="214"/>
      <c r="Z34" s="155"/>
    </row>
    <row r="35" spans="3:26" s="64" customFormat="1" ht="11.25" customHeight="1">
      <c r="C35" s="292" t="s">
        <v>73</v>
      </c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146"/>
      <c r="U35" s="211">
        <f>SUM(U36)</f>
        <v>35864936249</v>
      </c>
      <c r="V35" s="211">
        <f>SUM(V36)</f>
        <v>35160507968</v>
      </c>
      <c r="W35" s="211">
        <f>SUM(W36)</f>
        <v>20181000</v>
      </c>
      <c r="X35" s="211">
        <f>SUM(X36)</f>
        <v>684247281</v>
      </c>
      <c r="Y35" s="215">
        <f>V35/U35*100</f>
        <v>98.0358858688348</v>
      </c>
      <c r="Z35" s="155"/>
    </row>
    <row r="36" spans="3:26" s="64" customFormat="1" ht="11.25" customHeight="1">
      <c r="C36" s="46"/>
      <c r="D36" s="292" t="s">
        <v>73</v>
      </c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146"/>
      <c r="U36" s="209">
        <v>35864936249</v>
      </c>
      <c r="V36" s="209">
        <v>35160507968</v>
      </c>
      <c r="W36" s="209">
        <v>20181000</v>
      </c>
      <c r="X36" s="211">
        <f>U36-V36-W36</f>
        <v>684247281</v>
      </c>
      <c r="Y36" s="215">
        <f>V36/U36*100</f>
        <v>98.0358858688348</v>
      </c>
      <c r="Z36" s="155"/>
    </row>
    <row r="37" spans="3:26" s="64" customFormat="1" ht="12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146"/>
      <c r="U37" s="211"/>
      <c r="V37" s="211"/>
      <c r="W37" s="211"/>
      <c r="X37" s="211"/>
      <c r="Y37" s="214"/>
      <c r="Z37" s="155"/>
    </row>
    <row r="38" spans="3:26" s="64" customFormat="1" ht="11.25" customHeight="1">
      <c r="C38" s="292" t="s">
        <v>74</v>
      </c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146"/>
      <c r="U38" s="211">
        <f>SUM(U39:U40)</f>
        <v>11846217000</v>
      </c>
      <c r="V38" s="211">
        <f>SUM(V39:V40)</f>
        <v>11441437093</v>
      </c>
      <c r="W38" s="211">
        <f>SUM(W39:W40)</f>
        <v>0</v>
      </c>
      <c r="X38" s="211">
        <f>SUM(X39:X40)</f>
        <v>404779907</v>
      </c>
      <c r="Y38" s="215">
        <f>V38/U38*100</f>
        <v>96.58304497545504</v>
      </c>
      <c r="Z38" s="155"/>
    </row>
    <row r="39" spans="3:26" s="64" customFormat="1" ht="11.25" customHeight="1">
      <c r="C39" s="46"/>
      <c r="D39" s="292" t="s">
        <v>261</v>
      </c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146"/>
      <c r="U39" s="209">
        <v>658509000</v>
      </c>
      <c r="V39" s="209">
        <v>620296877</v>
      </c>
      <c r="W39" s="209">
        <v>0</v>
      </c>
      <c r="X39" s="211">
        <f>U39-V39-W39</f>
        <v>38212123</v>
      </c>
      <c r="Y39" s="215">
        <f>V39/U39*100</f>
        <v>94.19717528537954</v>
      </c>
      <c r="Z39" s="155"/>
    </row>
    <row r="40" spans="3:26" s="64" customFormat="1" ht="11.25" customHeight="1">
      <c r="C40" s="46"/>
      <c r="D40" s="292" t="s">
        <v>75</v>
      </c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146"/>
      <c r="U40" s="209">
        <v>11187708000</v>
      </c>
      <c r="V40" s="209">
        <v>10821140216</v>
      </c>
      <c r="W40" s="209">
        <v>0</v>
      </c>
      <c r="X40" s="211">
        <f>U40-V40-W40</f>
        <v>366567784</v>
      </c>
      <c r="Y40" s="215">
        <f>V40/U40*100</f>
        <v>96.72347737356034</v>
      </c>
      <c r="Z40" s="155"/>
    </row>
    <row r="41" spans="3:26" s="64" customFormat="1" ht="12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146"/>
      <c r="U41" s="211"/>
      <c r="V41" s="211"/>
      <c r="W41" s="211"/>
      <c r="X41" s="211"/>
      <c r="Y41" s="214"/>
      <c r="Z41" s="155"/>
    </row>
    <row r="42" spans="3:26" s="64" customFormat="1" ht="11.25" customHeight="1">
      <c r="C42" s="292" t="s">
        <v>76</v>
      </c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146"/>
      <c r="U42" s="211">
        <f>SUM(U43)</f>
        <v>6576101590</v>
      </c>
      <c r="V42" s="211">
        <f>SUM(V43)</f>
        <v>6402001022</v>
      </c>
      <c r="W42" s="211">
        <f>SUM(W43)</f>
        <v>0</v>
      </c>
      <c r="X42" s="211">
        <f>SUM(X43)</f>
        <v>174100568</v>
      </c>
      <c r="Y42" s="215">
        <f>V42/U42*100</f>
        <v>97.352526179572</v>
      </c>
      <c r="Z42" s="155"/>
    </row>
    <row r="43" spans="3:26" s="64" customFormat="1" ht="11.25" customHeight="1">
      <c r="C43" s="46"/>
      <c r="D43" s="292" t="s">
        <v>76</v>
      </c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146"/>
      <c r="U43" s="209">
        <v>6576101590</v>
      </c>
      <c r="V43" s="209">
        <v>6402001022</v>
      </c>
      <c r="W43" s="209">
        <v>0</v>
      </c>
      <c r="X43" s="211">
        <f>U43-V43-W43</f>
        <v>174100568</v>
      </c>
      <c r="Y43" s="215">
        <f>V43/U43*100</f>
        <v>97.352526179572</v>
      </c>
      <c r="Z43" s="155"/>
    </row>
    <row r="44" spans="3:26" s="64" customFormat="1" ht="12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146"/>
      <c r="U44" s="211"/>
      <c r="V44" s="211"/>
      <c r="W44" s="211"/>
      <c r="X44" s="211"/>
      <c r="Y44" s="214"/>
      <c r="Z44" s="155"/>
    </row>
    <row r="45" spans="3:26" s="64" customFormat="1" ht="11.25" customHeight="1">
      <c r="C45" s="292" t="s">
        <v>77</v>
      </c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146"/>
      <c r="U45" s="211">
        <f>SUM(U46:U50)</f>
        <v>29718265000</v>
      </c>
      <c r="V45" s="211">
        <f>SUM(V46:V50)</f>
        <v>28863568455</v>
      </c>
      <c r="W45" s="211">
        <f>SUM(W46:W50)</f>
        <v>146632000</v>
      </c>
      <c r="X45" s="211">
        <f>SUM(X46:X50)</f>
        <v>708064545</v>
      </c>
      <c r="Y45" s="215">
        <f aca="true" t="shared" si="0" ref="Y45:Y50">V45/U45*100</f>
        <v>97.12400254523607</v>
      </c>
      <c r="Z45" s="155"/>
    </row>
    <row r="46" spans="3:26" s="64" customFormat="1" ht="11.25" customHeight="1">
      <c r="C46" s="46"/>
      <c r="D46" s="292" t="s">
        <v>78</v>
      </c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146"/>
      <c r="U46" s="209">
        <v>685781000</v>
      </c>
      <c r="V46" s="209">
        <v>654501468</v>
      </c>
      <c r="W46" s="209">
        <v>0</v>
      </c>
      <c r="X46" s="211">
        <f>U46-V46-W46</f>
        <v>31279532</v>
      </c>
      <c r="Y46" s="215">
        <f t="shared" si="0"/>
        <v>95.43884534567158</v>
      </c>
      <c r="Z46" s="155"/>
    </row>
    <row r="47" spans="3:26" s="64" customFormat="1" ht="11.25" customHeight="1">
      <c r="C47" s="46"/>
      <c r="D47" s="292" t="s">
        <v>80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146"/>
      <c r="U47" s="209">
        <v>14639442000</v>
      </c>
      <c r="V47" s="209">
        <v>13967684670</v>
      </c>
      <c r="W47" s="209">
        <v>146632000</v>
      </c>
      <c r="X47" s="211">
        <f>U47-V47-W47</f>
        <v>525125330</v>
      </c>
      <c r="Y47" s="215">
        <f t="shared" si="0"/>
        <v>95.41131875108354</v>
      </c>
      <c r="Z47" s="155"/>
    </row>
    <row r="48" spans="3:26" s="64" customFormat="1" ht="11.25" customHeight="1">
      <c r="C48" s="46"/>
      <c r="D48" s="292" t="s">
        <v>81</v>
      </c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146"/>
      <c r="U48" s="209">
        <v>219900000</v>
      </c>
      <c r="V48" s="209">
        <v>199905846</v>
      </c>
      <c r="W48" s="209">
        <v>0</v>
      </c>
      <c r="X48" s="211">
        <f>U48-V48-W48</f>
        <v>19994154</v>
      </c>
      <c r="Y48" s="215">
        <f t="shared" si="0"/>
        <v>90.90761527967258</v>
      </c>
      <c r="Z48" s="155"/>
    </row>
    <row r="49" spans="3:26" s="64" customFormat="1" ht="11.25" customHeight="1">
      <c r="C49" s="46"/>
      <c r="D49" s="292" t="s">
        <v>79</v>
      </c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146"/>
      <c r="U49" s="209">
        <v>2769748000</v>
      </c>
      <c r="V49" s="209">
        <v>2716992936</v>
      </c>
      <c r="W49" s="209">
        <v>0</v>
      </c>
      <c r="X49" s="211">
        <f>U49-V49-W49</f>
        <v>52755064</v>
      </c>
      <c r="Y49" s="215">
        <f t="shared" si="0"/>
        <v>98.09531177565613</v>
      </c>
      <c r="Z49" s="155"/>
    </row>
    <row r="50" spans="3:26" s="64" customFormat="1" ht="11.25" customHeight="1">
      <c r="C50" s="46"/>
      <c r="D50" s="292" t="s">
        <v>82</v>
      </c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146"/>
      <c r="U50" s="211">
        <v>11403394000</v>
      </c>
      <c r="V50" s="209">
        <v>11324483535</v>
      </c>
      <c r="W50" s="209">
        <v>0</v>
      </c>
      <c r="X50" s="211">
        <f>U50-V50-W50</f>
        <v>78910465</v>
      </c>
      <c r="Y50" s="215">
        <f t="shared" si="0"/>
        <v>99.308008957684</v>
      </c>
      <c r="Z50" s="155"/>
    </row>
    <row r="51" spans="3:25" s="64" customFormat="1" ht="12" customHeight="1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146"/>
      <c r="U51" s="211"/>
      <c r="V51" s="211"/>
      <c r="W51" s="211"/>
      <c r="X51" s="211"/>
      <c r="Y51" s="214"/>
    </row>
    <row r="52" spans="3:26" s="64" customFormat="1" ht="11.25" customHeight="1">
      <c r="C52" s="292" t="s">
        <v>83</v>
      </c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146"/>
      <c r="U52" s="211">
        <f>SUM(U53:U58)</f>
        <v>31202916000</v>
      </c>
      <c r="V52" s="211">
        <f>SUM(V53:V58)</f>
        <v>30260687263</v>
      </c>
      <c r="W52" s="211">
        <f>SUM(W53:W58)</f>
        <v>0</v>
      </c>
      <c r="X52" s="211">
        <f>SUM(X53:X58)</f>
        <v>942228737</v>
      </c>
      <c r="Y52" s="215">
        <f aca="true" t="shared" si="1" ref="Y52:Y58">V52/U52*100</f>
        <v>96.98031832345413</v>
      </c>
      <c r="Z52" s="155"/>
    </row>
    <row r="53" spans="3:26" s="64" customFormat="1" ht="11.25" customHeight="1">
      <c r="C53" s="46"/>
      <c r="D53" s="292" t="s">
        <v>84</v>
      </c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146"/>
      <c r="U53" s="209">
        <v>2985025000</v>
      </c>
      <c r="V53" s="209">
        <v>2874361201</v>
      </c>
      <c r="W53" s="209">
        <v>0</v>
      </c>
      <c r="X53" s="211">
        <f aca="true" t="shared" si="2" ref="X53:X58">U53-V53-W53</f>
        <v>110663799</v>
      </c>
      <c r="Y53" s="215">
        <f t="shared" si="1"/>
        <v>96.29270109965579</v>
      </c>
      <c r="Z53" s="155"/>
    </row>
    <row r="54" spans="3:26" s="64" customFormat="1" ht="11.25" customHeight="1">
      <c r="C54" s="46"/>
      <c r="D54" s="292" t="s">
        <v>85</v>
      </c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146"/>
      <c r="U54" s="209">
        <v>12750732000</v>
      </c>
      <c r="V54" s="209">
        <v>12471769839</v>
      </c>
      <c r="W54" s="209">
        <v>0</v>
      </c>
      <c r="X54" s="211">
        <f t="shared" si="2"/>
        <v>278962161</v>
      </c>
      <c r="Y54" s="215">
        <f t="shared" si="1"/>
        <v>97.81218708855303</v>
      </c>
      <c r="Z54" s="155"/>
    </row>
    <row r="55" spans="3:26" s="64" customFormat="1" ht="11.25" customHeight="1">
      <c r="C55" s="46"/>
      <c r="D55" s="292" t="s">
        <v>86</v>
      </c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146"/>
      <c r="U55" s="209">
        <v>4545337000</v>
      </c>
      <c r="V55" s="209">
        <v>4333340695</v>
      </c>
      <c r="W55" s="209">
        <v>0</v>
      </c>
      <c r="X55" s="211">
        <f t="shared" si="2"/>
        <v>211996305</v>
      </c>
      <c r="Y55" s="215">
        <f t="shared" si="1"/>
        <v>95.33596067794313</v>
      </c>
      <c r="Z55" s="155"/>
    </row>
    <row r="56" spans="3:26" s="64" customFormat="1" ht="11.25" customHeight="1">
      <c r="C56" s="46"/>
      <c r="D56" s="292" t="s">
        <v>87</v>
      </c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146"/>
      <c r="U56" s="209">
        <v>2723768000</v>
      </c>
      <c r="V56" s="209">
        <v>2669782264</v>
      </c>
      <c r="W56" s="209">
        <v>0</v>
      </c>
      <c r="X56" s="211">
        <f t="shared" si="2"/>
        <v>53985736</v>
      </c>
      <c r="Y56" s="215">
        <f t="shared" si="1"/>
        <v>98.01797598033313</v>
      </c>
      <c r="Z56" s="155"/>
    </row>
    <row r="57" spans="3:26" s="64" customFormat="1" ht="11.25" customHeight="1">
      <c r="C57" s="46"/>
      <c r="D57" s="292" t="s">
        <v>88</v>
      </c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146"/>
      <c r="U57" s="209">
        <v>6207387000</v>
      </c>
      <c r="V57" s="209">
        <v>6012197681</v>
      </c>
      <c r="W57" s="209">
        <v>0</v>
      </c>
      <c r="X57" s="211">
        <f t="shared" si="2"/>
        <v>195189319</v>
      </c>
      <c r="Y57" s="215">
        <f t="shared" si="1"/>
        <v>96.85553165929561</v>
      </c>
      <c r="Z57" s="155"/>
    </row>
    <row r="58" spans="3:26" s="64" customFormat="1" ht="11.25" customHeight="1">
      <c r="C58" s="46"/>
      <c r="D58" s="292" t="s">
        <v>89</v>
      </c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146"/>
      <c r="U58" s="209">
        <v>1990667000</v>
      </c>
      <c r="V58" s="209">
        <v>1899235583</v>
      </c>
      <c r="W58" s="209">
        <v>0</v>
      </c>
      <c r="X58" s="211">
        <f t="shared" si="2"/>
        <v>91431417</v>
      </c>
      <c r="Y58" s="215">
        <f t="shared" si="1"/>
        <v>95.40699589635032</v>
      </c>
      <c r="Z58" s="155"/>
    </row>
    <row r="59" spans="3:26" s="64" customFormat="1" ht="12" customHeight="1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146"/>
      <c r="U59" s="211"/>
      <c r="V59" s="211"/>
      <c r="W59" s="211"/>
      <c r="X59" s="211"/>
      <c r="Y59" s="214"/>
      <c r="Z59" s="155"/>
    </row>
    <row r="60" spans="3:26" s="64" customFormat="1" ht="11.25" customHeight="1">
      <c r="C60" s="292" t="s">
        <v>90</v>
      </c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146"/>
      <c r="U60" s="211">
        <f>SUM(U61)</f>
        <v>11573600000</v>
      </c>
      <c r="V60" s="211">
        <f>SUM(V61)</f>
        <v>11513580941</v>
      </c>
      <c r="W60" s="211">
        <f>SUM(W61)</f>
        <v>0</v>
      </c>
      <c r="X60" s="211">
        <f>SUM(X61)</f>
        <v>60019059</v>
      </c>
      <c r="Y60" s="215">
        <f>V60/U60*100</f>
        <v>99.48141408896109</v>
      </c>
      <c r="Z60" s="155"/>
    </row>
    <row r="61" spans="3:26" s="64" customFormat="1" ht="11.25" customHeight="1">
      <c r="C61" s="46"/>
      <c r="D61" s="292" t="s">
        <v>91</v>
      </c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146"/>
      <c r="U61" s="209">
        <v>11573600000</v>
      </c>
      <c r="V61" s="209">
        <v>11513580941</v>
      </c>
      <c r="W61" s="209">
        <v>0</v>
      </c>
      <c r="X61" s="211">
        <f>U61-V61-W61</f>
        <v>60019059</v>
      </c>
      <c r="Y61" s="215">
        <f>V61/U61*100</f>
        <v>99.48141408896109</v>
      </c>
      <c r="Z61" s="155"/>
    </row>
    <row r="62" spans="3:26" s="64" customFormat="1" ht="12" customHeight="1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146"/>
      <c r="U62" s="211"/>
      <c r="V62" s="211"/>
      <c r="W62" s="211"/>
      <c r="X62" s="211"/>
      <c r="Y62" s="214"/>
      <c r="Z62" s="155"/>
    </row>
    <row r="63" spans="3:26" s="64" customFormat="1" ht="11.25" customHeight="1">
      <c r="C63" s="292" t="s">
        <v>92</v>
      </c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146"/>
      <c r="U63" s="211">
        <f>SUM(U64:U65)</f>
        <v>1538647000</v>
      </c>
      <c r="V63" s="211">
        <f>SUM(V64:V65)</f>
        <v>1538590438</v>
      </c>
      <c r="W63" s="211">
        <f>SUM(W64:W65)</f>
        <v>0</v>
      </c>
      <c r="X63" s="211">
        <f>SUM(X64:X65)</f>
        <v>56562</v>
      </c>
      <c r="Y63" s="215">
        <f>V63/U63*100</f>
        <v>99.99632391315228</v>
      </c>
      <c r="Z63" s="155"/>
    </row>
    <row r="64" spans="3:26" s="64" customFormat="1" ht="11.25" customHeight="1">
      <c r="C64" s="46"/>
      <c r="D64" s="292" t="s">
        <v>93</v>
      </c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146"/>
      <c r="U64" s="209">
        <v>563643000</v>
      </c>
      <c r="V64" s="209">
        <v>563589438</v>
      </c>
      <c r="W64" s="209">
        <v>0</v>
      </c>
      <c r="X64" s="211">
        <f>U64-V64-W64</f>
        <v>53562</v>
      </c>
      <c r="Y64" s="215">
        <f>V64/U64*100</f>
        <v>99.99049717640422</v>
      </c>
      <c r="Z64" s="155"/>
    </row>
    <row r="65" spans="3:26" s="64" customFormat="1" ht="11.25" customHeight="1">
      <c r="C65" s="46"/>
      <c r="D65" s="292" t="s">
        <v>94</v>
      </c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146"/>
      <c r="U65" s="209">
        <v>975004000</v>
      </c>
      <c r="V65" s="209">
        <v>975001000</v>
      </c>
      <c r="W65" s="209">
        <v>0</v>
      </c>
      <c r="X65" s="211">
        <f>U65-V65-W65</f>
        <v>3000</v>
      </c>
      <c r="Y65" s="215">
        <f>V65/U65*100</f>
        <v>99.99969230895464</v>
      </c>
      <c r="Z65" s="155"/>
    </row>
    <row r="66" spans="3:26" s="64" customFormat="1" ht="12" customHeight="1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146"/>
      <c r="U66" s="211"/>
      <c r="V66" s="211"/>
      <c r="W66" s="211"/>
      <c r="X66" s="211"/>
      <c r="Y66" s="214"/>
      <c r="Z66" s="155"/>
    </row>
    <row r="67" spans="3:26" s="64" customFormat="1" ht="11.25" customHeight="1">
      <c r="C67" s="292" t="s">
        <v>95</v>
      </c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146"/>
      <c r="U67" s="211">
        <f>SUM(U68)</f>
        <v>32968000</v>
      </c>
      <c r="V67" s="211">
        <v>0</v>
      </c>
      <c r="W67" s="211">
        <f>SUM(W68)</f>
        <v>0</v>
      </c>
      <c r="X67" s="211">
        <f>SUM(X68)</f>
        <v>32968000</v>
      </c>
      <c r="Y67" s="215">
        <f>V67/U67*100</f>
        <v>0</v>
      </c>
      <c r="Z67" s="155"/>
    </row>
    <row r="68" spans="3:26" s="64" customFormat="1" ht="11.25" customHeight="1">
      <c r="C68" s="46"/>
      <c r="D68" s="292" t="s">
        <v>95</v>
      </c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146"/>
      <c r="U68" s="209">
        <v>32968000</v>
      </c>
      <c r="V68" s="209">
        <v>0</v>
      </c>
      <c r="W68" s="209">
        <v>0</v>
      </c>
      <c r="X68" s="211">
        <f>U68-V68-W68</f>
        <v>32968000</v>
      </c>
      <c r="Y68" s="215">
        <f>V68/U68*100</f>
        <v>0</v>
      </c>
      <c r="Z68" s="155"/>
    </row>
    <row r="69" spans="2:26" ht="11.2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8"/>
      <c r="U69" s="63"/>
      <c r="V69" s="63"/>
      <c r="W69" s="63"/>
      <c r="X69" s="63"/>
      <c r="Y69" s="63"/>
      <c r="Z69" s="64"/>
    </row>
    <row r="70" ht="10.5" customHeight="1"/>
    <row r="71" ht="10.5" customHeight="1"/>
    <row r="72" ht="10.5" customHeight="1"/>
    <row r="73" ht="10.5" customHeight="1"/>
  </sheetData>
  <sheetProtection/>
  <mergeCells count="50">
    <mergeCell ref="C11:S11"/>
    <mergeCell ref="D12:S12"/>
    <mergeCell ref="C14:S14"/>
    <mergeCell ref="D15:S15"/>
    <mergeCell ref="B3:Y3"/>
    <mergeCell ref="B5:T6"/>
    <mergeCell ref="U5:Y5"/>
    <mergeCell ref="C9:S9"/>
    <mergeCell ref="D28:S28"/>
    <mergeCell ref="D27:S27"/>
    <mergeCell ref="D18:S18"/>
    <mergeCell ref="C20:S20"/>
    <mergeCell ref="C38:S38"/>
    <mergeCell ref="D40:S40"/>
    <mergeCell ref="D16:S16"/>
    <mergeCell ref="D17:S17"/>
    <mergeCell ref="D21:S21"/>
    <mergeCell ref="D22:S22"/>
    <mergeCell ref="D23:S23"/>
    <mergeCell ref="D39:S39"/>
    <mergeCell ref="C25:S25"/>
    <mergeCell ref="D26:S26"/>
    <mergeCell ref="C63:S63"/>
    <mergeCell ref="D61:S61"/>
    <mergeCell ref="C30:S30"/>
    <mergeCell ref="D31:S31"/>
    <mergeCell ref="D49:S49"/>
    <mergeCell ref="D48:S48"/>
    <mergeCell ref="D32:S32"/>
    <mergeCell ref="D33:S33"/>
    <mergeCell ref="C35:S35"/>
    <mergeCell ref="D36:S36"/>
    <mergeCell ref="C60:S60"/>
    <mergeCell ref="C42:S42"/>
    <mergeCell ref="D43:S43"/>
    <mergeCell ref="C45:S45"/>
    <mergeCell ref="D47:S47"/>
    <mergeCell ref="D46:S46"/>
    <mergeCell ref="D55:S55"/>
    <mergeCell ref="D56:S56"/>
    <mergeCell ref="D57:S57"/>
    <mergeCell ref="D58:S58"/>
    <mergeCell ref="D50:S50"/>
    <mergeCell ref="C52:S52"/>
    <mergeCell ref="D53:S53"/>
    <mergeCell ref="D54:S54"/>
    <mergeCell ref="D65:S65"/>
    <mergeCell ref="C67:S67"/>
    <mergeCell ref="D68:S68"/>
    <mergeCell ref="D64:S6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1"/>
  <sheetViews>
    <sheetView workbookViewId="0" topLeftCell="A1">
      <selection activeCell="B1" sqref="B1"/>
    </sheetView>
  </sheetViews>
  <sheetFormatPr defaultColWidth="9.00390625" defaultRowHeight="13.5"/>
  <cols>
    <col min="1" max="20" width="1.625" style="73" customWidth="1"/>
    <col min="21" max="24" width="16.875" style="73" customWidth="1"/>
    <col min="25" max="25" width="1.625" style="73" customWidth="1"/>
    <col min="26" max="16384" width="9.00390625" style="73" customWidth="1"/>
  </cols>
  <sheetData>
    <row r="1" spans="1:20" ht="10.5" customHeight="1">
      <c r="A1" s="125" t="s">
        <v>250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ht="9" customHeight="1"/>
    <row r="3" spans="2:25" s="142" customFormat="1" ht="15" customHeight="1">
      <c r="B3" s="293" t="s">
        <v>402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153"/>
    </row>
    <row r="4" spans="2:25" ht="9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2:25" ht="18" customHeight="1">
      <c r="B5" s="294" t="s">
        <v>204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4" t="s">
        <v>205</v>
      </c>
      <c r="V5" s="295"/>
      <c r="W5" s="295"/>
      <c r="X5" s="298"/>
      <c r="Y5" s="64"/>
    </row>
    <row r="6" spans="2:25" ht="18" customHeight="1"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143" t="s">
        <v>219</v>
      </c>
      <c r="V6" s="144" t="s">
        <v>143</v>
      </c>
      <c r="W6" s="144" t="s">
        <v>224</v>
      </c>
      <c r="X6" s="145" t="s">
        <v>225</v>
      </c>
      <c r="Y6" s="46"/>
    </row>
    <row r="7" spans="2:25" ht="12" customHeight="1">
      <c r="B7" s="64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46"/>
      <c r="U7" s="147" t="s">
        <v>228</v>
      </c>
      <c r="V7" s="148" t="s">
        <v>301</v>
      </c>
      <c r="W7" s="148" t="s">
        <v>301</v>
      </c>
      <c r="X7" s="148" t="s">
        <v>302</v>
      </c>
      <c r="Y7" s="65"/>
    </row>
    <row r="8" spans="2:25" ht="6.75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146"/>
      <c r="U8" s="64"/>
      <c r="V8" s="64"/>
      <c r="W8" s="64"/>
      <c r="X8" s="64"/>
      <c r="Y8" s="64"/>
    </row>
    <row r="9" spans="2:25" s="149" customFormat="1" ht="14.25" customHeight="1">
      <c r="B9" s="150"/>
      <c r="C9" s="299" t="s">
        <v>96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152"/>
      <c r="U9" s="66">
        <f>SUM(U10,U12,U14,U16,U19,U21,U23,U26,U28,U30,U32,U34)</f>
        <v>66566247000</v>
      </c>
      <c r="V9" s="66">
        <f>SUM(V10,V12,V14,V16,V19,V21,V23,V26,V28,V30,V32,V34)</f>
        <v>71657983562</v>
      </c>
      <c r="W9" s="66">
        <f>SUM(W10,W12,W14,W16,W19,W21,W23,W26,W28,W30,W32,W34)</f>
        <v>64650900444</v>
      </c>
      <c r="X9" s="212">
        <f aca="true" t="shared" si="0" ref="X9:X35">W9/U9*100</f>
        <v>97.12264602208984</v>
      </c>
      <c r="Y9" s="59"/>
    </row>
    <row r="10" spans="2:25" ht="12" customHeight="1">
      <c r="B10" s="64"/>
      <c r="C10" s="46"/>
      <c r="D10" s="292" t="s">
        <v>97</v>
      </c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146"/>
      <c r="U10" s="67">
        <f>SUM(U11)</f>
        <v>16508425000</v>
      </c>
      <c r="V10" s="67">
        <f>SUM(V11)</f>
        <v>23607296443</v>
      </c>
      <c r="W10" s="67">
        <f>SUM(W11)</f>
        <v>16628385005</v>
      </c>
      <c r="X10" s="208">
        <f t="shared" si="0"/>
        <v>100.72665929669245</v>
      </c>
      <c r="Y10" s="60"/>
    </row>
    <row r="11" spans="2:25" ht="12" customHeight="1">
      <c r="B11" s="64"/>
      <c r="C11" s="46"/>
      <c r="D11" s="46"/>
      <c r="E11" s="292" t="s">
        <v>97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146"/>
      <c r="U11" s="209">
        <v>16508425000</v>
      </c>
      <c r="V11" s="209">
        <v>23607296443</v>
      </c>
      <c r="W11" s="209">
        <v>16628385005</v>
      </c>
      <c r="X11" s="208">
        <f t="shared" si="0"/>
        <v>100.72665929669245</v>
      </c>
      <c r="Y11" s="60"/>
    </row>
    <row r="12" spans="2:25" ht="12" customHeight="1">
      <c r="B12" s="64"/>
      <c r="C12" s="46"/>
      <c r="D12" s="292" t="s">
        <v>98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146"/>
      <c r="U12" s="67">
        <f>SUM(U13)</f>
        <v>2000</v>
      </c>
      <c r="V12" s="67">
        <f>SUM(V13)</f>
        <v>0</v>
      </c>
      <c r="W12" s="67">
        <f>SUM(W13)</f>
        <v>0</v>
      </c>
      <c r="X12" s="208">
        <f t="shared" si="0"/>
        <v>0</v>
      </c>
      <c r="Y12" s="60"/>
    </row>
    <row r="13" spans="2:25" ht="12" customHeight="1">
      <c r="B13" s="64"/>
      <c r="C13" s="46"/>
      <c r="D13" s="46"/>
      <c r="E13" s="292" t="s">
        <v>98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146"/>
      <c r="U13" s="209">
        <v>2000</v>
      </c>
      <c r="V13" s="209">
        <v>0</v>
      </c>
      <c r="W13" s="209">
        <v>0</v>
      </c>
      <c r="X13" s="208">
        <f t="shared" si="0"/>
        <v>0</v>
      </c>
      <c r="Y13" s="60"/>
    </row>
    <row r="14" spans="2:25" ht="12" customHeight="1">
      <c r="B14" s="64"/>
      <c r="C14" s="46"/>
      <c r="D14" s="292" t="s">
        <v>32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146"/>
      <c r="U14" s="67">
        <f>SUM(U15)</f>
        <v>1000</v>
      </c>
      <c r="V14" s="67">
        <f>SUM(V15)</f>
        <v>33600</v>
      </c>
      <c r="W14" s="67">
        <f>SUM(W15)</f>
        <v>33600</v>
      </c>
      <c r="X14" s="208">
        <f>W14/U14*100</f>
        <v>3360</v>
      </c>
      <c r="Y14" s="60"/>
    </row>
    <row r="15" spans="2:25" ht="12" customHeight="1">
      <c r="B15" s="64"/>
      <c r="C15" s="46"/>
      <c r="D15" s="46"/>
      <c r="E15" s="292" t="s">
        <v>34</v>
      </c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146"/>
      <c r="U15" s="209">
        <v>1000</v>
      </c>
      <c r="V15" s="209">
        <v>33600</v>
      </c>
      <c r="W15" s="209">
        <v>33600</v>
      </c>
      <c r="X15" s="208">
        <f t="shared" si="0"/>
        <v>3360</v>
      </c>
      <c r="Y15" s="60"/>
    </row>
    <row r="16" spans="2:25" ht="12" customHeight="1">
      <c r="B16" s="64"/>
      <c r="C16" s="46"/>
      <c r="D16" s="292" t="s">
        <v>35</v>
      </c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146"/>
      <c r="U16" s="67">
        <f>SUM(U17:U18)</f>
        <v>14469117000</v>
      </c>
      <c r="V16" s="67">
        <f>SUM(V17:V18)</f>
        <v>13869043898</v>
      </c>
      <c r="W16" s="67">
        <f>SUM(W17:W18)</f>
        <v>13869043898</v>
      </c>
      <c r="X16" s="208">
        <f t="shared" si="0"/>
        <v>95.8527317043604</v>
      </c>
      <c r="Y16" s="60"/>
    </row>
    <row r="17" spans="2:25" ht="12" customHeight="1">
      <c r="B17" s="64"/>
      <c r="C17" s="46"/>
      <c r="D17" s="46"/>
      <c r="E17" s="292" t="s">
        <v>99</v>
      </c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146"/>
      <c r="U17" s="209">
        <v>13437272000</v>
      </c>
      <c r="V17" s="209">
        <v>12964852083</v>
      </c>
      <c r="W17" s="209">
        <v>12964852083</v>
      </c>
      <c r="X17" s="208">
        <f t="shared" si="0"/>
        <v>96.48425724358337</v>
      </c>
      <c r="Y17" s="60"/>
    </row>
    <row r="18" spans="2:25" ht="12" customHeight="1">
      <c r="B18" s="64"/>
      <c r="C18" s="46"/>
      <c r="D18" s="46"/>
      <c r="E18" s="292" t="s">
        <v>37</v>
      </c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146"/>
      <c r="U18" s="209">
        <v>1031845000</v>
      </c>
      <c r="V18" s="209">
        <v>904191815</v>
      </c>
      <c r="W18" s="209">
        <v>904191815</v>
      </c>
      <c r="X18" s="208">
        <f t="shared" si="0"/>
        <v>87.62864722899273</v>
      </c>
      <c r="Y18" s="60"/>
    </row>
    <row r="19" spans="2:25" ht="12" customHeight="1">
      <c r="B19" s="64"/>
      <c r="C19" s="46"/>
      <c r="D19" s="292" t="s">
        <v>100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146"/>
      <c r="U19" s="67">
        <f>SUM(U20)</f>
        <v>2799256000</v>
      </c>
      <c r="V19" s="67">
        <f>SUM(V20)</f>
        <v>2465170839</v>
      </c>
      <c r="W19" s="67">
        <f>SUM(W20)</f>
        <v>2465170839</v>
      </c>
      <c r="X19" s="208">
        <f t="shared" si="0"/>
        <v>88.06521586450114</v>
      </c>
      <c r="Y19" s="60"/>
    </row>
    <row r="20" spans="2:25" ht="12" customHeight="1">
      <c r="B20" s="64"/>
      <c r="C20" s="46"/>
      <c r="D20" s="46"/>
      <c r="E20" s="292" t="s">
        <v>100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146"/>
      <c r="U20" s="209">
        <v>2799256000</v>
      </c>
      <c r="V20" s="209">
        <v>2465170839</v>
      </c>
      <c r="W20" s="209">
        <v>2465170839</v>
      </c>
      <c r="X20" s="208">
        <f t="shared" si="0"/>
        <v>88.06521586450114</v>
      </c>
      <c r="Y20" s="60"/>
    </row>
    <row r="21" spans="2:25" ht="12" customHeight="1">
      <c r="B21" s="64"/>
      <c r="C21" s="46"/>
      <c r="D21" s="292" t="s">
        <v>323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146"/>
      <c r="U21" s="67">
        <f>SUM(U22)</f>
        <v>13711289000</v>
      </c>
      <c r="V21" s="67">
        <f>SUM(V22)</f>
        <v>13711288701</v>
      </c>
      <c r="W21" s="67">
        <f>SUM(W22)</f>
        <v>13711288701</v>
      </c>
      <c r="X21" s="208">
        <f t="shared" si="0"/>
        <v>99.99999781931517</v>
      </c>
      <c r="Y21" s="60"/>
    </row>
    <row r="22" spans="2:25" ht="12" customHeight="1">
      <c r="B22" s="64"/>
      <c r="C22" s="46"/>
      <c r="D22" s="46"/>
      <c r="E22" s="292" t="s">
        <v>323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146"/>
      <c r="U22" s="209">
        <v>13711289000</v>
      </c>
      <c r="V22" s="209">
        <v>13711288701</v>
      </c>
      <c r="W22" s="209">
        <v>13711288701</v>
      </c>
      <c r="X22" s="208">
        <f t="shared" si="0"/>
        <v>99.99999781931517</v>
      </c>
      <c r="Y22" s="60"/>
    </row>
    <row r="23" spans="2:25" ht="12" customHeight="1">
      <c r="B23" s="64"/>
      <c r="C23" s="46"/>
      <c r="D23" s="292" t="s">
        <v>39</v>
      </c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146"/>
      <c r="U23" s="67">
        <f>SUM(U24:U25)</f>
        <v>2853819000</v>
      </c>
      <c r="V23" s="67">
        <f>SUM(V24:V25)</f>
        <v>3204473170</v>
      </c>
      <c r="W23" s="67">
        <f>SUM(W24:W25)</f>
        <v>3204473170</v>
      </c>
      <c r="X23" s="208">
        <f t="shared" si="0"/>
        <v>112.28719025278058</v>
      </c>
      <c r="Y23" s="60"/>
    </row>
    <row r="24" spans="2:25" ht="12" customHeight="1">
      <c r="B24" s="64"/>
      <c r="C24" s="46"/>
      <c r="D24" s="46"/>
      <c r="E24" s="292" t="s">
        <v>238</v>
      </c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146"/>
      <c r="U24" s="209">
        <v>390284000</v>
      </c>
      <c r="V24" s="209">
        <v>385912530</v>
      </c>
      <c r="W24" s="209">
        <v>385912530</v>
      </c>
      <c r="X24" s="208">
        <f t="shared" si="0"/>
        <v>98.87992590011376</v>
      </c>
      <c r="Y24" s="60"/>
    </row>
    <row r="25" spans="2:25" ht="12" customHeight="1">
      <c r="B25" s="64"/>
      <c r="C25" s="46"/>
      <c r="D25" s="46"/>
      <c r="E25" s="292" t="s">
        <v>41</v>
      </c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146"/>
      <c r="U25" s="209">
        <v>2463535000</v>
      </c>
      <c r="V25" s="209">
        <v>2818560640</v>
      </c>
      <c r="W25" s="209">
        <v>2818560640</v>
      </c>
      <c r="X25" s="208">
        <f t="shared" si="0"/>
        <v>114.41122776822736</v>
      </c>
      <c r="Y25" s="60"/>
    </row>
    <row r="26" spans="2:25" ht="12" customHeight="1">
      <c r="B26" s="64"/>
      <c r="C26" s="46"/>
      <c r="D26" s="292" t="s">
        <v>101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146"/>
      <c r="U26" s="67">
        <f>SUM(U27)</f>
        <v>7047600000</v>
      </c>
      <c r="V26" s="67">
        <f>SUM(V27)</f>
        <v>6718336445</v>
      </c>
      <c r="W26" s="67">
        <f>SUM(W27)</f>
        <v>6718336445</v>
      </c>
      <c r="X26" s="208">
        <f t="shared" si="0"/>
        <v>95.32800449798513</v>
      </c>
      <c r="Y26" s="60"/>
    </row>
    <row r="27" spans="2:25" ht="12" customHeight="1">
      <c r="B27" s="64"/>
      <c r="C27" s="46"/>
      <c r="D27" s="46"/>
      <c r="E27" s="292" t="s">
        <v>101</v>
      </c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146"/>
      <c r="U27" s="209">
        <v>7047600000</v>
      </c>
      <c r="V27" s="209">
        <v>6718336445</v>
      </c>
      <c r="W27" s="209">
        <v>6718336445</v>
      </c>
      <c r="X27" s="208">
        <f t="shared" si="0"/>
        <v>95.32800449798513</v>
      </c>
      <c r="Y27" s="60"/>
    </row>
    <row r="28" spans="2:25" ht="12" customHeight="1">
      <c r="B28" s="64"/>
      <c r="C28" s="46"/>
      <c r="D28" s="292" t="s">
        <v>43</v>
      </c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146"/>
      <c r="U28" s="67">
        <f>SUM(U29)</f>
        <v>1000</v>
      </c>
      <c r="V28" s="67">
        <f>SUM(V29)</f>
        <v>0</v>
      </c>
      <c r="W28" s="67">
        <f>SUM(W29)</f>
        <v>0</v>
      </c>
      <c r="X28" s="208">
        <f t="shared" si="0"/>
        <v>0</v>
      </c>
      <c r="Y28" s="60"/>
    </row>
    <row r="29" spans="2:25" ht="12" customHeight="1">
      <c r="B29" s="64"/>
      <c r="C29" s="46"/>
      <c r="D29" s="46"/>
      <c r="E29" s="292" t="s">
        <v>45</v>
      </c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146"/>
      <c r="U29" s="209">
        <v>1000</v>
      </c>
      <c r="V29" s="209">
        <v>0</v>
      </c>
      <c r="W29" s="209">
        <v>0</v>
      </c>
      <c r="X29" s="208">
        <f t="shared" si="0"/>
        <v>0</v>
      </c>
      <c r="Y29" s="60"/>
    </row>
    <row r="30" spans="2:25" ht="12" customHeight="1">
      <c r="B30" s="64"/>
      <c r="C30" s="46"/>
      <c r="D30" s="292" t="s">
        <v>47</v>
      </c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146"/>
      <c r="U30" s="67">
        <f>SUM(U31)</f>
        <v>8480689000</v>
      </c>
      <c r="V30" s="67">
        <f>SUM(V31)</f>
        <v>7352364145</v>
      </c>
      <c r="W30" s="67">
        <f>SUM(W31)</f>
        <v>7352364145</v>
      </c>
      <c r="X30" s="208">
        <f t="shared" si="0"/>
        <v>86.69536337200904</v>
      </c>
      <c r="Y30" s="60"/>
    </row>
    <row r="31" spans="2:25" ht="12" customHeight="1">
      <c r="B31" s="64"/>
      <c r="C31" s="46"/>
      <c r="D31" s="46"/>
      <c r="E31" s="292" t="s">
        <v>48</v>
      </c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146"/>
      <c r="U31" s="209">
        <v>8480689000</v>
      </c>
      <c r="V31" s="209">
        <v>7352364145</v>
      </c>
      <c r="W31" s="209">
        <v>7352364145</v>
      </c>
      <c r="X31" s="208">
        <f t="shared" si="0"/>
        <v>86.69536337200904</v>
      </c>
      <c r="Y31" s="60"/>
    </row>
    <row r="32" spans="2:25" ht="12" customHeight="1">
      <c r="B32" s="64"/>
      <c r="C32" s="46"/>
      <c r="D32" s="292" t="s">
        <v>50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146"/>
      <c r="U32" s="67">
        <f>SUM(U33)</f>
        <v>600001000</v>
      </c>
      <c r="V32" s="67">
        <f>SUM(V33)</f>
        <v>600001000</v>
      </c>
      <c r="W32" s="67">
        <f>SUM(W33)</f>
        <v>600001000</v>
      </c>
      <c r="X32" s="208">
        <f t="shared" si="0"/>
        <v>100</v>
      </c>
      <c r="Y32" s="60"/>
    </row>
    <row r="33" spans="2:25" ht="12" customHeight="1">
      <c r="B33" s="64"/>
      <c r="C33" s="46"/>
      <c r="D33" s="46"/>
      <c r="E33" s="292" t="s">
        <v>50</v>
      </c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146"/>
      <c r="U33" s="209">
        <v>600001000</v>
      </c>
      <c r="V33" s="209">
        <v>600001000</v>
      </c>
      <c r="W33" s="209">
        <v>600001000</v>
      </c>
      <c r="X33" s="208">
        <f t="shared" si="0"/>
        <v>100</v>
      </c>
      <c r="Y33" s="60"/>
    </row>
    <row r="34" spans="2:25" ht="12" customHeight="1">
      <c r="B34" s="64"/>
      <c r="C34" s="46"/>
      <c r="D34" s="292" t="s">
        <v>51</v>
      </c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146"/>
      <c r="U34" s="67">
        <f>SUM(U35:U37)</f>
        <v>96047000</v>
      </c>
      <c r="V34" s="67">
        <f>SUM(V35:V37)</f>
        <v>129975321</v>
      </c>
      <c r="W34" s="67">
        <f>SUM(W35:W37)</f>
        <v>101803641</v>
      </c>
      <c r="X34" s="208">
        <f t="shared" si="0"/>
        <v>105.99356669130738</v>
      </c>
      <c r="Y34" s="60"/>
    </row>
    <row r="35" spans="2:25" ht="12" customHeight="1">
      <c r="B35" s="64"/>
      <c r="C35" s="46"/>
      <c r="D35" s="46"/>
      <c r="E35" s="292" t="s">
        <v>52</v>
      </c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146"/>
      <c r="U35" s="209">
        <v>5000</v>
      </c>
      <c r="V35" s="209">
        <v>7914</v>
      </c>
      <c r="W35" s="209">
        <v>235</v>
      </c>
      <c r="X35" s="208">
        <f t="shared" si="0"/>
        <v>4.7</v>
      </c>
      <c r="Y35" s="60"/>
    </row>
    <row r="36" spans="2:25" ht="12" customHeight="1">
      <c r="B36" s="64"/>
      <c r="C36" s="46"/>
      <c r="D36" s="46"/>
      <c r="E36" s="292" t="s">
        <v>102</v>
      </c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146"/>
      <c r="U36" s="209">
        <v>1000</v>
      </c>
      <c r="V36" s="209">
        <v>287700</v>
      </c>
      <c r="W36" s="209">
        <v>287700</v>
      </c>
      <c r="X36" s="208">
        <f>W36/U36*100</f>
        <v>28770</v>
      </c>
      <c r="Y36" s="60"/>
    </row>
    <row r="37" spans="2:25" ht="12" customHeight="1">
      <c r="B37" s="64"/>
      <c r="C37" s="46"/>
      <c r="D37" s="46"/>
      <c r="E37" s="292" t="s">
        <v>56</v>
      </c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146"/>
      <c r="U37" s="209">
        <v>96041000</v>
      </c>
      <c r="V37" s="209">
        <v>129679707</v>
      </c>
      <c r="W37" s="209">
        <v>101515706</v>
      </c>
      <c r="X37" s="208">
        <f>W37/U37*100</f>
        <v>105.70038421090993</v>
      </c>
      <c r="Y37" s="60"/>
    </row>
    <row r="38" spans="2:25" ht="14.25" customHeight="1">
      <c r="B38" s="64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146"/>
      <c r="U38" s="67"/>
      <c r="V38" s="67"/>
      <c r="W38" s="67"/>
      <c r="X38" s="210"/>
      <c r="Y38" s="49"/>
    </row>
    <row r="39" spans="2:25" s="149" customFormat="1" ht="14.25" customHeight="1">
      <c r="B39" s="64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146"/>
      <c r="U39" s="67"/>
      <c r="V39" s="67"/>
      <c r="W39" s="67"/>
      <c r="X39" s="197"/>
      <c r="Y39" s="59"/>
    </row>
    <row r="40" spans="2:25" ht="14.25" customHeight="1">
      <c r="B40" s="150"/>
      <c r="C40" s="299" t="s">
        <v>103</v>
      </c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152"/>
      <c r="U40" s="66">
        <f>SUM(U41,U63)</f>
        <v>34595476000</v>
      </c>
      <c r="V40" s="66">
        <f>SUM(V41,V63)</f>
        <v>34246296775</v>
      </c>
      <c r="W40" s="66">
        <f>SUM(W41,W63)</f>
        <v>33741962465</v>
      </c>
      <c r="X40" s="212">
        <f aca="true" t="shared" si="1" ref="X40:X69">W40/U40*100</f>
        <v>97.53287529560224</v>
      </c>
      <c r="Y40" s="60"/>
    </row>
    <row r="41" spans="2:25" ht="14.25" customHeight="1">
      <c r="B41" s="150"/>
      <c r="C41" s="299" t="s">
        <v>263</v>
      </c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152"/>
      <c r="U41" s="66">
        <f>SUM(U42,U44,U47,U49,U52,U54,U57,U59)</f>
        <v>34475246000</v>
      </c>
      <c r="V41" s="66">
        <f>SUM(V42,V44,V47,V49,V52,V54,V57,V59)</f>
        <v>34136261219</v>
      </c>
      <c r="W41" s="66">
        <f>SUM(W42,W44,W47,W49,W52,W54,W57,W59)</f>
        <v>33631926909</v>
      </c>
      <c r="X41" s="212">
        <f t="shared" si="1"/>
        <v>97.55384170137611</v>
      </c>
      <c r="Y41" s="60"/>
    </row>
    <row r="42" spans="2:25" ht="12" customHeight="1">
      <c r="B42" s="64"/>
      <c r="C42" s="46"/>
      <c r="D42" s="292" t="s">
        <v>104</v>
      </c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146"/>
      <c r="U42" s="67">
        <f>SUM(U43)</f>
        <v>6188124000</v>
      </c>
      <c r="V42" s="67">
        <f>SUM(V43)</f>
        <v>6628982767</v>
      </c>
      <c r="W42" s="67">
        <f>SUM(W43)</f>
        <v>6171548062</v>
      </c>
      <c r="X42" s="208">
        <f t="shared" si="1"/>
        <v>99.73213306649964</v>
      </c>
      <c r="Y42" s="60"/>
    </row>
    <row r="43" spans="2:25" ht="12" customHeight="1">
      <c r="B43" s="64"/>
      <c r="C43" s="46"/>
      <c r="D43" s="46"/>
      <c r="E43" s="292" t="s">
        <v>104</v>
      </c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146"/>
      <c r="U43" s="209">
        <v>6188124000</v>
      </c>
      <c r="V43" s="209">
        <v>6628982767</v>
      </c>
      <c r="W43" s="209">
        <v>6171548062</v>
      </c>
      <c r="X43" s="208">
        <f t="shared" si="1"/>
        <v>99.73213306649964</v>
      </c>
      <c r="Y43" s="60"/>
    </row>
    <row r="44" spans="2:25" ht="12" customHeight="1">
      <c r="B44" s="64"/>
      <c r="C44" s="46"/>
      <c r="D44" s="292" t="s">
        <v>35</v>
      </c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146"/>
      <c r="U44" s="67">
        <f>SUM(U45:U46)</f>
        <v>7366707000</v>
      </c>
      <c r="V44" s="67">
        <f>SUM(V45:V46)</f>
        <v>7198509256</v>
      </c>
      <c r="W44" s="67">
        <f>SUM(W45:W46)</f>
        <v>7198509256</v>
      </c>
      <c r="X44" s="208">
        <f t="shared" si="1"/>
        <v>97.71678520674163</v>
      </c>
      <c r="Y44" s="60"/>
    </row>
    <row r="45" spans="2:25" ht="12" customHeight="1">
      <c r="B45" s="64"/>
      <c r="C45" s="46"/>
      <c r="D45" s="46"/>
      <c r="E45" s="292" t="s">
        <v>36</v>
      </c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146"/>
      <c r="U45" s="209">
        <v>5814730000</v>
      </c>
      <c r="V45" s="209">
        <v>5645811000</v>
      </c>
      <c r="W45" s="209">
        <v>5645811000</v>
      </c>
      <c r="X45" s="208">
        <f t="shared" si="1"/>
        <v>97.09498119431169</v>
      </c>
      <c r="Y45" s="60"/>
    </row>
    <row r="46" spans="2:25" ht="12" customHeight="1">
      <c r="B46" s="64"/>
      <c r="C46" s="46"/>
      <c r="D46" s="46"/>
      <c r="E46" s="292" t="s">
        <v>37</v>
      </c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146"/>
      <c r="U46" s="209">
        <v>1551977000</v>
      </c>
      <c r="V46" s="209">
        <v>1552698256</v>
      </c>
      <c r="W46" s="209">
        <v>1552698256</v>
      </c>
      <c r="X46" s="208">
        <f t="shared" si="1"/>
        <v>100.04647336912853</v>
      </c>
      <c r="Y46" s="60"/>
    </row>
    <row r="47" spans="2:25" ht="12" customHeight="1">
      <c r="B47" s="64"/>
      <c r="C47" s="46"/>
      <c r="D47" s="292" t="s">
        <v>105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146"/>
      <c r="U47" s="67">
        <f>SUM(U48)</f>
        <v>9919543000</v>
      </c>
      <c r="V47" s="67">
        <f>SUM(V48)</f>
        <v>9718511000</v>
      </c>
      <c r="W47" s="67">
        <f>SUM(W48)</f>
        <v>9718511000</v>
      </c>
      <c r="X47" s="208">
        <f t="shared" si="1"/>
        <v>97.97337437823496</v>
      </c>
      <c r="Y47" s="60"/>
    </row>
    <row r="48" spans="2:25" ht="12" customHeight="1">
      <c r="B48" s="64"/>
      <c r="C48" s="46"/>
      <c r="D48" s="46"/>
      <c r="E48" s="292" t="s">
        <v>105</v>
      </c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146"/>
      <c r="U48" s="209">
        <v>9919543000</v>
      </c>
      <c r="V48" s="209">
        <v>9718511000</v>
      </c>
      <c r="W48" s="209">
        <v>9718511000</v>
      </c>
      <c r="X48" s="208">
        <f t="shared" si="1"/>
        <v>97.97337437823496</v>
      </c>
      <c r="Y48" s="60"/>
    </row>
    <row r="49" spans="2:25" ht="12" customHeight="1">
      <c r="B49" s="64"/>
      <c r="C49" s="46"/>
      <c r="D49" s="292" t="s">
        <v>106</v>
      </c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146"/>
      <c r="U49" s="67">
        <f>SUM(U50:U51)</f>
        <v>4958146000</v>
      </c>
      <c r="V49" s="67">
        <f>SUM(V50:V51)</f>
        <v>4816064170</v>
      </c>
      <c r="W49" s="67">
        <f>SUM(W50:W51)</f>
        <v>4816064170</v>
      </c>
      <c r="X49" s="208">
        <f t="shared" si="1"/>
        <v>97.13437583322477</v>
      </c>
      <c r="Y49" s="60"/>
    </row>
    <row r="50" spans="2:25" ht="12" customHeight="1">
      <c r="B50" s="64"/>
      <c r="C50" s="46"/>
      <c r="D50" s="46"/>
      <c r="E50" s="292" t="s">
        <v>40</v>
      </c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146"/>
      <c r="U50" s="209">
        <v>4797508000</v>
      </c>
      <c r="V50" s="209">
        <v>4653756042</v>
      </c>
      <c r="W50" s="209">
        <v>4653756042</v>
      </c>
      <c r="X50" s="208">
        <f t="shared" si="1"/>
        <v>97.0036119168535</v>
      </c>
      <c r="Y50" s="60"/>
    </row>
    <row r="51" spans="2:25" ht="12" customHeight="1">
      <c r="B51" s="64"/>
      <c r="C51" s="46"/>
      <c r="D51" s="46"/>
      <c r="E51" s="292" t="s">
        <v>41</v>
      </c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146"/>
      <c r="U51" s="209">
        <v>160638000</v>
      </c>
      <c r="V51" s="209">
        <v>162308128</v>
      </c>
      <c r="W51" s="209">
        <v>162308128</v>
      </c>
      <c r="X51" s="208">
        <f t="shared" si="1"/>
        <v>101.03968425901716</v>
      </c>
      <c r="Y51" s="60"/>
    </row>
    <row r="52" spans="2:25" ht="12" customHeight="1">
      <c r="B52" s="64"/>
      <c r="C52" s="46"/>
      <c r="D52" s="292" t="s">
        <v>43</v>
      </c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146"/>
      <c r="U52" s="67">
        <f>SUM(U53)</f>
        <v>5107000</v>
      </c>
      <c r="V52" s="67">
        <f>SUM(V53)</f>
        <v>5116554</v>
      </c>
      <c r="W52" s="67">
        <f>SUM(W53)</f>
        <v>5116554</v>
      </c>
      <c r="X52" s="208">
        <f t="shared" si="1"/>
        <v>100.18707656158215</v>
      </c>
      <c r="Y52" s="60"/>
    </row>
    <row r="53" spans="2:25" ht="12" customHeight="1">
      <c r="B53" s="64"/>
      <c r="C53" s="46"/>
      <c r="D53" s="46"/>
      <c r="E53" s="292" t="s">
        <v>44</v>
      </c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146"/>
      <c r="U53" s="209">
        <v>5107000</v>
      </c>
      <c r="V53" s="209">
        <v>5116554</v>
      </c>
      <c r="W53" s="209">
        <v>5116554</v>
      </c>
      <c r="X53" s="208">
        <f t="shared" si="1"/>
        <v>100.18707656158215</v>
      </c>
      <c r="Y53" s="60"/>
    </row>
    <row r="54" spans="2:25" ht="12" customHeight="1">
      <c r="B54" s="64"/>
      <c r="C54" s="46"/>
      <c r="D54" s="292" t="s">
        <v>47</v>
      </c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146"/>
      <c r="U54" s="67">
        <f>SUM(U55:U56)</f>
        <v>5608356000</v>
      </c>
      <c r="V54" s="67">
        <f>SUM(V55:V56)</f>
        <v>5282045896</v>
      </c>
      <c r="W54" s="67">
        <f>SUM(W55:W56)</f>
        <v>5282045896</v>
      </c>
      <c r="X54" s="208">
        <f t="shared" si="1"/>
        <v>94.18171556869785</v>
      </c>
      <c r="Y54" s="60"/>
    </row>
    <row r="55" spans="2:25" ht="12" customHeight="1">
      <c r="B55" s="64"/>
      <c r="C55" s="46"/>
      <c r="D55" s="46"/>
      <c r="E55" s="292" t="s">
        <v>107</v>
      </c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146"/>
      <c r="U55" s="209">
        <v>4673854000</v>
      </c>
      <c r="V55" s="209">
        <v>4489738765</v>
      </c>
      <c r="W55" s="209">
        <v>4489738765</v>
      </c>
      <c r="X55" s="208">
        <f>W55/U55*100</f>
        <v>96.0607405580063</v>
      </c>
      <c r="Y55" s="60"/>
    </row>
    <row r="56" spans="2:25" ht="12" customHeight="1">
      <c r="B56" s="64"/>
      <c r="C56" s="46"/>
      <c r="D56" s="46"/>
      <c r="E56" s="292" t="s">
        <v>49</v>
      </c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146"/>
      <c r="U56" s="209">
        <v>934502000</v>
      </c>
      <c r="V56" s="209">
        <v>792307131</v>
      </c>
      <c r="W56" s="209">
        <v>792307131</v>
      </c>
      <c r="X56" s="208">
        <f>W56/U56*100</f>
        <v>84.78388820997708</v>
      </c>
      <c r="Y56" s="60"/>
    </row>
    <row r="57" spans="2:25" ht="12" customHeight="1">
      <c r="B57" s="64"/>
      <c r="C57" s="46"/>
      <c r="D57" s="292" t="s">
        <v>108</v>
      </c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146"/>
      <c r="U57" s="67">
        <f>SUM(U58)</f>
        <v>423915000</v>
      </c>
      <c r="V57" s="67">
        <f>SUM(V58)</f>
        <v>423914073</v>
      </c>
      <c r="W57" s="67">
        <f>SUM(W58)</f>
        <v>423914073</v>
      </c>
      <c r="X57" s="208">
        <f t="shared" si="1"/>
        <v>99.9997813240862</v>
      </c>
      <c r="Y57" s="60"/>
    </row>
    <row r="58" spans="2:25" ht="14.25" customHeight="1">
      <c r="B58" s="64"/>
      <c r="C58" s="46"/>
      <c r="D58" s="46"/>
      <c r="E58" s="292" t="s">
        <v>108</v>
      </c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146"/>
      <c r="U58" s="209">
        <v>423915000</v>
      </c>
      <c r="V58" s="209">
        <v>423914073</v>
      </c>
      <c r="W58" s="209">
        <v>423914073</v>
      </c>
      <c r="X58" s="208">
        <f t="shared" si="1"/>
        <v>99.9997813240862</v>
      </c>
      <c r="Y58" s="60"/>
    </row>
    <row r="59" spans="2:25" ht="12" customHeight="1">
      <c r="B59" s="64"/>
      <c r="C59" s="46"/>
      <c r="D59" s="292" t="s">
        <v>51</v>
      </c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146"/>
      <c r="U59" s="67">
        <f>SUM(U60:U62)</f>
        <v>5348000</v>
      </c>
      <c r="V59" s="67">
        <f>SUM(V60:V62)</f>
        <v>63117503</v>
      </c>
      <c r="W59" s="67">
        <f>SUM(W60:W62)</f>
        <v>16217898</v>
      </c>
      <c r="X59" s="208">
        <f t="shared" si="1"/>
        <v>303.2516454749439</v>
      </c>
      <c r="Y59" s="60"/>
    </row>
    <row r="60" spans="2:25" ht="13.5" customHeight="1">
      <c r="B60" s="64"/>
      <c r="C60" s="46"/>
      <c r="D60" s="46"/>
      <c r="E60" s="292" t="s">
        <v>286</v>
      </c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146"/>
      <c r="U60" s="209">
        <v>2000</v>
      </c>
      <c r="V60" s="209">
        <v>0</v>
      </c>
      <c r="W60" s="209">
        <v>0</v>
      </c>
      <c r="X60" s="208">
        <f t="shared" si="1"/>
        <v>0</v>
      </c>
      <c r="Y60" s="60"/>
    </row>
    <row r="61" spans="2:25" ht="12.75" customHeight="1">
      <c r="B61" s="64"/>
      <c r="C61" s="46"/>
      <c r="D61" s="46"/>
      <c r="E61" s="292" t="s">
        <v>102</v>
      </c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146"/>
      <c r="U61" s="209">
        <v>601000</v>
      </c>
      <c r="V61" s="209">
        <v>798453</v>
      </c>
      <c r="W61" s="209">
        <v>798453</v>
      </c>
      <c r="X61" s="208">
        <f t="shared" si="1"/>
        <v>132.8540765391015</v>
      </c>
      <c r="Y61" s="60"/>
    </row>
    <row r="62" spans="2:25" ht="13.5" customHeight="1">
      <c r="B62" s="64"/>
      <c r="C62" s="46"/>
      <c r="D62" s="46"/>
      <c r="E62" s="292" t="s">
        <v>56</v>
      </c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146"/>
      <c r="U62" s="209">
        <v>4745000</v>
      </c>
      <c r="V62" s="209">
        <v>62319050</v>
      </c>
      <c r="W62" s="209">
        <v>15419445</v>
      </c>
      <c r="X62" s="208">
        <f t="shared" si="1"/>
        <v>324.96195995785035</v>
      </c>
      <c r="Y62" s="60"/>
    </row>
    <row r="63" spans="2:25" ht="14.25" customHeight="1">
      <c r="B63" s="64"/>
      <c r="C63" s="299" t="s">
        <v>264</v>
      </c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152"/>
      <c r="U63" s="66">
        <f>SUM(U64,U66,U69,U71,U74)</f>
        <v>120230000</v>
      </c>
      <c r="V63" s="66">
        <f>SUM(V64,V66,V69,V71,V74)</f>
        <v>110035556</v>
      </c>
      <c r="W63" s="66">
        <f>SUM(W64,W66,W69,W71,W74)</f>
        <v>110035556</v>
      </c>
      <c r="X63" s="212">
        <f t="shared" si="1"/>
        <v>91.52088164351659</v>
      </c>
      <c r="Y63" s="60"/>
    </row>
    <row r="64" spans="2:25" ht="12" customHeight="1">
      <c r="B64" s="64"/>
      <c r="C64" s="46"/>
      <c r="D64" s="292" t="s">
        <v>265</v>
      </c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146"/>
      <c r="U64" s="209">
        <f>SUM(U65)</f>
        <v>59342000</v>
      </c>
      <c r="V64" s="209">
        <f>SUM(V65)</f>
        <v>64313321</v>
      </c>
      <c r="W64" s="209">
        <f>SUM(W65)</f>
        <v>64313321</v>
      </c>
      <c r="X64" s="208">
        <f t="shared" si="1"/>
        <v>108.37740723265141</v>
      </c>
      <c r="Y64" s="60"/>
    </row>
    <row r="65" spans="2:25" ht="12.75" customHeight="1">
      <c r="B65" s="64"/>
      <c r="C65" s="46"/>
      <c r="D65" s="46"/>
      <c r="E65" s="292" t="s">
        <v>273</v>
      </c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146"/>
      <c r="U65" s="209">
        <v>59342000</v>
      </c>
      <c r="V65" s="209">
        <v>64313321</v>
      </c>
      <c r="W65" s="209">
        <v>64313321</v>
      </c>
      <c r="X65" s="208">
        <f t="shared" si="1"/>
        <v>108.37740723265141</v>
      </c>
      <c r="Y65" s="60"/>
    </row>
    <row r="66" spans="2:25" ht="12" customHeight="1">
      <c r="B66" s="64"/>
      <c r="C66" s="46"/>
      <c r="D66" s="292" t="s">
        <v>47</v>
      </c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146"/>
      <c r="U66" s="209">
        <f>SUM(U67)</f>
        <v>55567000</v>
      </c>
      <c r="V66" s="209">
        <f>SUM(V67)</f>
        <v>40797884</v>
      </c>
      <c r="W66" s="209">
        <f>SUM(W67)</f>
        <v>40797884</v>
      </c>
      <c r="X66" s="208">
        <f t="shared" si="1"/>
        <v>73.42106646030918</v>
      </c>
      <c r="Y66" s="60"/>
    </row>
    <row r="67" spans="2:25" ht="12" customHeight="1">
      <c r="B67" s="64"/>
      <c r="C67" s="46"/>
      <c r="D67" s="46"/>
      <c r="E67" s="292" t="s">
        <v>48</v>
      </c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146"/>
      <c r="U67" s="209">
        <v>55567000</v>
      </c>
      <c r="V67" s="209">
        <v>40797884</v>
      </c>
      <c r="W67" s="209">
        <v>40797884</v>
      </c>
      <c r="X67" s="208">
        <f t="shared" si="1"/>
        <v>73.42106646030918</v>
      </c>
      <c r="Y67" s="60"/>
    </row>
    <row r="68" spans="2:25" ht="12" customHeight="1">
      <c r="B68" s="64"/>
      <c r="C68" s="46"/>
      <c r="D68" s="292" t="s">
        <v>51</v>
      </c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146"/>
      <c r="U68" s="209">
        <f>SUM(U69)</f>
        <v>5321000</v>
      </c>
      <c r="V68" s="209">
        <f>SUM(V69)</f>
        <v>4924351</v>
      </c>
      <c r="W68" s="209">
        <f>SUM(W69)</f>
        <v>4924351</v>
      </c>
      <c r="X68" s="208">
        <f t="shared" si="1"/>
        <v>92.54559293365908</v>
      </c>
      <c r="Y68" s="60"/>
    </row>
    <row r="69" spans="2:25" ht="12" customHeight="1">
      <c r="B69" s="64"/>
      <c r="C69" s="46"/>
      <c r="D69" s="46"/>
      <c r="E69" s="292" t="s">
        <v>56</v>
      </c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146"/>
      <c r="U69" s="209">
        <v>5321000</v>
      </c>
      <c r="V69" s="209">
        <v>4924351</v>
      </c>
      <c r="W69" s="209">
        <v>4924351</v>
      </c>
      <c r="X69" s="208">
        <f t="shared" si="1"/>
        <v>92.54559293365908</v>
      </c>
      <c r="Y69" s="60"/>
    </row>
    <row r="70" spans="2:25" ht="14.25" customHeight="1">
      <c r="B70" s="63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68"/>
      <c r="U70" s="76"/>
      <c r="V70" s="76"/>
      <c r="W70" s="76"/>
      <c r="X70" s="77"/>
      <c r="Y70" s="60"/>
    </row>
    <row r="71" spans="2:25" ht="12" customHeight="1">
      <c r="B71" s="292" t="s">
        <v>4</v>
      </c>
      <c r="C71" s="292"/>
      <c r="D71" s="292"/>
      <c r="E71" s="71" t="s">
        <v>303</v>
      </c>
      <c r="F71" s="72" t="s">
        <v>278</v>
      </c>
      <c r="I71" s="72"/>
      <c r="J71" s="72"/>
      <c r="K71" s="72"/>
      <c r="L71" s="72"/>
      <c r="M71" s="72"/>
      <c r="N71" s="72"/>
      <c r="O71" s="72"/>
      <c r="P71" s="46"/>
      <c r="Q71" s="46"/>
      <c r="R71" s="46"/>
      <c r="S71" s="46"/>
      <c r="T71" s="64"/>
      <c r="U71" s="49"/>
      <c r="V71" s="49"/>
      <c r="W71" s="49"/>
      <c r="X71" s="49"/>
      <c r="Y71" s="49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</sheetData>
  <sheetProtection/>
  <mergeCells count="63">
    <mergeCell ref="E35:S35"/>
    <mergeCell ref="E36:S36"/>
    <mergeCell ref="E33:S33"/>
    <mergeCell ref="E27:S27"/>
    <mergeCell ref="D28:S28"/>
    <mergeCell ref="D34:S34"/>
    <mergeCell ref="E29:S29"/>
    <mergeCell ref="D30:S30"/>
    <mergeCell ref="E31:S31"/>
    <mergeCell ref="D32:S32"/>
    <mergeCell ref="D19:S19"/>
    <mergeCell ref="E20:S20"/>
    <mergeCell ref="D23:S23"/>
    <mergeCell ref="E24:S24"/>
    <mergeCell ref="D21:S21"/>
    <mergeCell ref="E22:S22"/>
    <mergeCell ref="E15:S15"/>
    <mergeCell ref="D16:S16"/>
    <mergeCell ref="E17:S17"/>
    <mergeCell ref="E18:S18"/>
    <mergeCell ref="D68:S68"/>
    <mergeCell ref="E69:S69"/>
    <mergeCell ref="C63:S63"/>
    <mergeCell ref="D64:S64"/>
    <mergeCell ref="E65:S65"/>
    <mergeCell ref="D66:S66"/>
    <mergeCell ref="E67:S67"/>
    <mergeCell ref="B71:D71"/>
    <mergeCell ref="B3:X3"/>
    <mergeCell ref="B5:T6"/>
    <mergeCell ref="U5:X5"/>
    <mergeCell ref="C9:S9"/>
    <mergeCell ref="D10:S10"/>
    <mergeCell ref="E11:S11"/>
    <mergeCell ref="D12:S12"/>
    <mergeCell ref="E13:S13"/>
    <mergeCell ref="D14:S14"/>
    <mergeCell ref="E25:S25"/>
    <mergeCell ref="D26:S26"/>
    <mergeCell ref="D54:S54"/>
    <mergeCell ref="E55:S55"/>
    <mergeCell ref="E45:S45"/>
    <mergeCell ref="D44:S44"/>
    <mergeCell ref="E46:S46"/>
    <mergeCell ref="D47:S47"/>
    <mergeCell ref="E48:S48"/>
    <mergeCell ref="D49:S49"/>
    <mergeCell ref="E50:S50"/>
    <mergeCell ref="D52:S52"/>
    <mergeCell ref="E51:S51"/>
    <mergeCell ref="E53:S53"/>
    <mergeCell ref="E37:S37"/>
    <mergeCell ref="C40:S40"/>
    <mergeCell ref="D42:S42"/>
    <mergeCell ref="E43:S43"/>
    <mergeCell ref="C41:S41"/>
    <mergeCell ref="E62:S62"/>
    <mergeCell ref="E56:S56"/>
    <mergeCell ref="E60:S60"/>
    <mergeCell ref="E61:S61"/>
    <mergeCell ref="D59:S59"/>
    <mergeCell ref="D57:S57"/>
    <mergeCell ref="E58:S58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Y64"/>
  <sheetViews>
    <sheetView workbookViewId="0" topLeftCell="A1">
      <selection activeCell="B1" sqref="B1"/>
    </sheetView>
  </sheetViews>
  <sheetFormatPr defaultColWidth="9.00390625" defaultRowHeight="13.5"/>
  <cols>
    <col min="1" max="20" width="1.625" style="73" customWidth="1"/>
    <col min="21" max="24" width="16.875" style="73" customWidth="1"/>
    <col min="25" max="25" width="1.625" style="73" customWidth="1"/>
    <col min="26" max="16384" width="9.00390625" style="73" customWidth="1"/>
  </cols>
  <sheetData>
    <row r="1" ht="10.5" customHeight="1">
      <c r="Y1" s="88" t="s">
        <v>251</v>
      </c>
    </row>
    <row r="2" ht="9" customHeight="1"/>
    <row r="3" spans="2:24" s="142" customFormat="1" ht="15" customHeight="1">
      <c r="B3" s="302" t="s">
        <v>310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spans="3:25" ht="9" customHeight="1"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2:25" ht="18" customHeight="1">
      <c r="B5" s="294" t="s">
        <v>204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4" t="s">
        <v>205</v>
      </c>
      <c r="V5" s="295"/>
      <c r="W5" s="295"/>
      <c r="X5" s="298"/>
      <c r="Y5" s="64"/>
    </row>
    <row r="6" spans="2:25" ht="18" customHeight="1"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143" t="s">
        <v>219</v>
      </c>
      <c r="V6" s="144" t="s">
        <v>143</v>
      </c>
      <c r="W6" s="144" t="s">
        <v>224</v>
      </c>
      <c r="X6" s="145" t="s">
        <v>225</v>
      </c>
      <c r="Y6" s="46"/>
    </row>
    <row r="7" spans="2:25" ht="12" customHeight="1">
      <c r="B7" s="64"/>
      <c r="C7" s="6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46"/>
      <c r="U7" s="147" t="s">
        <v>228</v>
      </c>
      <c r="V7" s="148" t="s">
        <v>304</v>
      </c>
      <c r="W7" s="148" t="s">
        <v>304</v>
      </c>
      <c r="X7" s="148" t="s">
        <v>305</v>
      </c>
      <c r="Y7" s="65"/>
    </row>
    <row r="8" spans="2:25" ht="6.75" customHeight="1">
      <c r="B8" s="64"/>
      <c r="C8" s="6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46"/>
      <c r="U8" s="148"/>
      <c r="V8" s="148"/>
      <c r="W8" s="148"/>
      <c r="X8" s="148"/>
      <c r="Y8" s="65"/>
    </row>
    <row r="9" spans="2:25" ht="13.5" customHeight="1">
      <c r="B9" s="64"/>
      <c r="C9" s="299" t="s">
        <v>324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152"/>
      <c r="U9" s="216">
        <f>SUM(U10,U12,U14,U17,U19,U21,U26)</f>
        <v>10659005000</v>
      </c>
      <c r="V9" s="216">
        <f>SUM(V10,V12,V14,V17,V19,V21,V26)</f>
        <v>10602750417</v>
      </c>
      <c r="W9" s="216">
        <f>SUM(W10,W12,W14,W17,W19,W21,W26)</f>
        <v>10541612839</v>
      </c>
      <c r="X9" s="212">
        <f aca="true" t="shared" si="0" ref="X9:X27">W9/U9*100</f>
        <v>98.89865741689773</v>
      </c>
      <c r="Y9" s="65"/>
    </row>
    <row r="10" spans="2:25" ht="13.5" customHeight="1">
      <c r="B10" s="64"/>
      <c r="C10" s="64"/>
      <c r="D10" s="292" t="s">
        <v>325</v>
      </c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146"/>
      <c r="U10" s="67">
        <f>SUM(U11)</f>
        <v>5251640000</v>
      </c>
      <c r="V10" s="67">
        <f>SUM(V11)</f>
        <v>5344147900</v>
      </c>
      <c r="W10" s="67">
        <f>SUM(W11)</f>
        <v>5283010322</v>
      </c>
      <c r="X10" s="208">
        <f t="shared" si="0"/>
        <v>100.59734334417439</v>
      </c>
      <c r="Y10" s="65"/>
    </row>
    <row r="11" spans="2:25" ht="13.5" customHeight="1">
      <c r="B11" s="64"/>
      <c r="C11" s="64"/>
      <c r="D11" s="46"/>
      <c r="E11" s="292" t="s">
        <v>325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146"/>
      <c r="U11" s="209">
        <v>5251640000</v>
      </c>
      <c r="V11" s="209">
        <v>5344147900</v>
      </c>
      <c r="W11" s="209">
        <v>5283010322</v>
      </c>
      <c r="X11" s="208">
        <f t="shared" si="0"/>
        <v>100.59734334417439</v>
      </c>
      <c r="Y11" s="65"/>
    </row>
    <row r="12" spans="2:25" ht="13.5" customHeight="1">
      <c r="B12" s="64"/>
      <c r="C12" s="64"/>
      <c r="D12" s="292" t="s">
        <v>326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146"/>
      <c r="U12" s="67">
        <f>SUM(U13)</f>
        <v>1000</v>
      </c>
      <c r="V12" s="67">
        <f>SUM(V13)</f>
        <v>600</v>
      </c>
      <c r="W12" s="67">
        <f>SUM(W13)</f>
        <v>600</v>
      </c>
      <c r="X12" s="208">
        <f t="shared" si="0"/>
        <v>60</v>
      </c>
      <c r="Y12" s="65"/>
    </row>
    <row r="13" spans="2:25" ht="13.5" customHeight="1">
      <c r="B13" s="64"/>
      <c r="C13" s="64"/>
      <c r="D13" s="46"/>
      <c r="E13" s="292" t="s">
        <v>327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146"/>
      <c r="U13" s="209">
        <v>1000</v>
      </c>
      <c r="V13" s="209">
        <v>600</v>
      </c>
      <c r="W13" s="209">
        <v>600</v>
      </c>
      <c r="X13" s="208">
        <f t="shared" si="0"/>
        <v>60</v>
      </c>
      <c r="Y13" s="65"/>
    </row>
    <row r="14" spans="2:25" ht="13.5" customHeight="1">
      <c r="B14" s="64"/>
      <c r="C14" s="64"/>
      <c r="D14" s="292" t="s">
        <v>328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146"/>
      <c r="U14" s="67">
        <f>SUM(U15:U16)</f>
        <v>142198000</v>
      </c>
      <c r="V14" s="67">
        <f>SUM(V15:V16)</f>
        <v>118854317</v>
      </c>
      <c r="W14" s="67">
        <f>SUM(W15:W16)</f>
        <v>118854317</v>
      </c>
      <c r="X14" s="208">
        <f t="shared" si="0"/>
        <v>83.5836769856116</v>
      </c>
      <c r="Y14" s="65"/>
    </row>
    <row r="15" spans="2:25" ht="13.5" customHeight="1">
      <c r="B15" s="64"/>
      <c r="C15" s="64"/>
      <c r="D15" s="46"/>
      <c r="E15" s="292" t="s">
        <v>329</v>
      </c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146"/>
      <c r="U15" s="209">
        <v>132552000</v>
      </c>
      <c r="V15" s="209">
        <v>108642240</v>
      </c>
      <c r="W15" s="209">
        <v>108642240</v>
      </c>
      <c r="X15" s="208">
        <f t="shared" si="0"/>
        <v>81.96197718631178</v>
      </c>
      <c r="Y15" s="65"/>
    </row>
    <row r="16" spans="2:25" ht="13.5" customHeight="1">
      <c r="B16" s="64"/>
      <c r="C16" s="64"/>
      <c r="D16" s="46"/>
      <c r="E16" s="292" t="s">
        <v>330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146"/>
      <c r="U16" s="209">
        <v>9646000</v>
      </c>
      <c r="V16" s="209">
        <v>10212077</v>
      </c>
      <c r="W16" s="209">
        <v>10212077</v>
      </c>
      <c r="X16" s="208">
        <f t="shared" si="0"/>
        <v>105.86851544681733</v>
      </c>
      <c r="Y16" s="65"/>
    </row>
    <row r="17" spans="2:25" ht="13.5" customHeight="1">
      <c r="B17" s="64"/>
      <c r="C17" s="64"/>
      <c r="D17" s="292" t="s">
        <v>331</v>
      </c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146"/>
      <c r="U17" s="67">
        <f>SUM(U18)</f>
        <v>5171302000</v>
      </c>
      <c r="V17" s="67">
        <f>SUM(V18)</f>
        <v>5040772497</v>
      </c>
      <c r="W17" s="67">
        <f>SUM(W18)</f>
        <v>5040772497</v>
      </c>
      <c r="X17" s="208">
        <f t="shared" si="0"/>
        <v>97.47588705900371</v>
      </c>
      <c r="Y17" s="65"/>
    </row>
    <row r="18" spans="2:25" ht="13.5" customHeight="1">
      <c r="B18" s="64"/>
      <c r="C18" s="64"/>
      <c r="D18" s="46"/>
      <c r="E18" s="292" t="s">
        <v>332</v>
      </c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146"/>
      <c r="U18" s="209">
        <v>5171302000</v>
      </c>
      <c r="V18" s="209">
        <v>5040772497</v>
      </c>
      <c r="W18" s="209">
        <v>5040772497</v>
      </c>
      <c r="X18" s="208">
        <f t="shared" si="0"/>
        <v>97.47588705900371</v>
      </c>
      <c r="Y18" s="65"/>
    </row>
    <row r="19" spans="2:25" ht="13.5" customHeight="1">
      <c r="B19" s="64"/>
      <c r="C19" s="64"/>
      <c r="D19" s="292" t="s">
        <v>399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146"/>
      <c r="U19" s="67">
        <f>SUM(U20)</f>
        <v>0</v>
      </c>
      <c r="V19" s="67">
        <f>SUM(V20)</f>
        <v>0</v>
      </c>
      <c r="W19" s="67">
        <f>SUM(W20)</f>
        <v>0</v>
      </c>
      <c r="X19" s="208">
        <v>0</v>
      </c>
      <c r="Y19" s="65"/>
    </row>
    <row r="20" spans="2:25" ht="13.5" customHeight="1">
      <c r="B20" s="64"/>
      <c r="C20" s="64"/>
      <c r="D20" s="46"/>
      <c r="E20" s="292" t="s">
        <v>399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146"/>
      <c r="U20" s="209">
        <v>0</v>
      </c>
      <c r="V20" s="209">
        <v>0</v>
      </c>
      <c r="W20" s="209">
        <v>0</v>
      </c>
      <c r="X20" s="208">
        <v>0</v>
      </c>
      <c r="Y20" s="65"/>
    </row>
    <row r="21" spans="2:25" ht="13.5" customHeight="1">
      <c r="B21" s="64"/>
      <c r="C21" s="64"/>
      <c r="D21" s="292" t="s">
        <v>333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146"/>
      <c r="U21" s="67">
        <f>SUM(U22:U25)</f>
        <v>87953000</v>
      </c>
      <c r="V21" s="67">
        <f>SUM(V22:V25)</f>
        <v>93063603</v>
      </c>
      <c r="W21" s="67">
        <f>SUM(W22:W25)</f>
        <v>93063603</v>
      </c>
      <c r="X21" s="208">
        <f t="shared" si="0"/>
        <v>105.81060680135981</v>
      </c>
      <c r="Y21" s="65"/>
    </row>
    <row r="22" spans="2:25" ht="13.5" customHeight="1">
      <c r="B22" s="64"/>
      <c r="C22" s="64"/>
      <c r="D22" s="46"/>
      <c r="E22" s="292" t="s">
        <v>334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146"/>
      <c r="U22" s="209">
        <v>2000</v>
      </c>
      <c r="V22" s="209">
        <v>0</v>
      </c>
      <c r="W22" s="209">
        <v>0</v>
      </c>
      <c r="X22" s="208">
        <f t="shared" si="0"/>
        <v>0</v>
      </c>
      <c r="Y22" s="65"/>
    </row>
    <row r="23" spans="2:25" ht="13.5" customHeight="1">
      <c r="B23" s="64"/>
      <c r="C23" s="64"/>
      <c r="D23" s="46"/>
      <c r="E23" s="292" t="s">
        <v>404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146"/>
      <c r="U23" s="209">
        <v>1000</v>
      </c>
      <c r="V23" s="209">
        <v>0</v>
      </c>
      <c r="W23" s="209">
        <v>0</v>
      </c>
      <c r="X23" s="208">
        <f t="shared" si="0"/>
        <v>0</v>
      </c>
      <c r="Y23" s="65"/>
    </row>
    <row r="24" spans="2:25" ht="13.5" customHeight="1">
      <c r="B24" s="64"/>
      <c r="C24" s="64"/>
      <c r="D24" s="46"/>
      <c r="E24" s="292" t="s">
        <v>335</v>
      </c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146"/>
      <c r="U24" s="209">
        <v>1000</v>
      </c>
      <c r="V24" s="209">
        <v>474303</v>
      </c>
      <c r="W24" s="209">
        <v>474303</v>
      </c>
      <c r="X24" s="208">
        <f t="shared" si="0"/>
        <v>47430.3</v>
      </c>
      <c r="Y24" s="65"/>
    </row>
    <row r="25" spans="2:25" ht="13.5" customHeight="1">
      <c r="B25" s="64"/>
      <c r="C25" s="64"/>
      <c r="D25" s="46"/>
      <c r="E25" s="292" t="s">
        <v>336</v>
      </c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146"/>
      <c r="U25" s="209">
        <v>87949000</v>
      </c>
      <c r="V25" s="209">
        <v>92589300</v>
      </c>
      <c r="W25" s="209">
        <v>92589300</v>
      </c>
      <c r="X25" s="208">
        <f t="shared" si="0"/>
        <v>105.27612593662236</v>
      </c>
      <c r="Y25" s="65"/>
    </row>
    <row r="26" spans="2:25" ht="13.5" customHeight="1">
      <c r="B26" s="64"/>
      <c r="C26" s="64"/>
      <c r="D26" s="292" t="s">
        <v>338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146"/>
      <c r="U26" s="67">
        <f>SUM(U27)</f>
        <v>5911000</v>
      </c>
      <c r="V26" s="67">
        <f>SUM(V27)</f>
        <v>5911500</v>
      </c>
      <c r="W26" s="67">
        <f>SUM(W27)</f>
        <v>5911500</v>
      </c>
      <c r="X26" s="208">
        <f t="shared" si="0"/>
        <v>100.00845880561664</v>
      </c>
      <c r="Y26" s="65"/>
    </row>
    <row r="27" spans="2:25" ht="13.5" customHeight="1">
      <c r="B27" s="64"/>
      <c r="C27" s="64"/>
      <c r="D27" s="46"/>
      <c r="E27" s="292" t="s">
        <v>337</v>
      </c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146"/>
      <c r="U27" s="209">
        <v>5911000</v>
      </c>
      <c r="V27" s="209">
        <v>5911500</v>
      </c>
      <c r="W27" s="209">
        <v>5911500</v>
      </c>
      <c r="X27" s="208">
        <f t="shared" si="0"/>
        <v>100.00845880561664</v>
      </c>
      <c r="Y27" s="65"/>
    </row>
    <row r="28" spans="2:25" ht="13.5" customHeight="1">
      <c r="B28" s="64"/>
      <c r="C28" s="6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146"/>
      <c r="U28" s="148"/>
      <c r="V28" s="148"/>
      <c r="W28" s="148"/>
      <c r="X28" s="148"/>
      <c r="Y28" s="65"/>
    </row>
    <row r="29" spans="2:25" s="149" customFormat="1" ht="13.5" customHeight="1">
      <c r="B29" s="150"/>
      <c r="C29" s="299" t="s">
        <v>110</v>
      </c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152"/>
      <c r="U29" s="66">
        <f>SUM(U30,U32,U34,U36,U38,U40)</f>
        <v>150825000</v>
      </c>
      <c r="V29" s="66">
        <f>SUM(V30,V32,V34,V36,V38,V40)</f>
        <v>141941437</v>
      </c>
      <c r="W29" s="66">
        <f>SUM(W30,W32,W34,W36,W38,W40)</f>
        <v>141941437</v>
      </c>
      <c r="X29" s="212">
        <f aca="true" t="shared" si="1" ref="X29:X40">W29/U29*100</f>
        <v>94.11001955909167</v>
      </c>
      <c r="Y29" s="59"/>
    </row>
    <row r="30" spans="2:25" ht="13.5" customHeight="1">
      <c r="B30" s="64"/>
      <c r="C30" s="46"/>
      <c r="D30" s="292" t="s">
        <v>111</v>
      </c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146"/>
      <c r="U30" s="67">
        <f>SUM(U31)</f>
        <v>15298000</v>
      </c>
      <c r="V30" s="67">
        <f>SUM(V31)</f>
        <v>15298017</v>
      </c>
      <c r="W30" s="67">
        <f>SUM(W31)</f>
        <v>15298017</v>
      </c>
      <c r="X30" s="208">
        <f t="shared" si="1"/>
        <v>100.00011112563733</v>
      </c>
      <c r="Y30" s="60"/>
    </row>
    <row r="31" spans="2:25" ht="13.5" customHeight="1">
      <c r="B31" s="64"/>
      <c r="C31" s="46"/>
      <c r="D31" s="46"/>
      <c r="E31" s="292" t="s">
        <v>111</v>
      </c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146"/>
      <c r="U31" s="209">
        <v>15298000</v>
      </c>
      <c r="V31" s="209">
        <v>15298017</v>
      </c>
      <c r="W31" s="209">
        <v>15298017</v>
      </c>
      <c r="X31" s="208">
        <f t="shared" si="1"/>
        <v>100.00011112563733</v>
      </c>
      <c r="Y31" s="60"/>
    </row>
    <row r="32" spans="2:25" ht="13.5" customHeight="1">
      <c r="B32" s="64"/>
      <c r="C32" s="46"/>
      <c r="D32" s="292" t="s">
        <v>35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146"/>
      <c r="U32" s="67">
        <f>SUM(U33)</f>
        <v>80449000</v>
      </c>
      <c r="V32" s="67">
        <f>SUM(V33)</f>
        <v>80449449</v>
      </c>
      <c r="W32" s="67">
        <f>SUM(W33)</f>
        <v>80449449</v>
      </c>
      <c r="X32" s="208">
        <f t="shared" si="1"/>
        <v>100.00055811756516</v>
      </c>
      <c r="Y32" s="60"/>
    </row>
    <row r="33" spans="2:25" ht="13.5" customHeight="1">
      <c r="B33" s="64"/>
      <c r="C33" s="46"/>
      <c r="D33" s="46"/>
      <c r="E33" s="292" t="s">
        <v>36</v>
      </c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146"/>
      <c r="U33" s="209">
        <v>80449000</v>
      </c>
      <c r="V33" s="209">
        <v>80449449</v>
      </c>
      <c r="W33" s="209">
        <v>80449449</v>
      </c>
      <c r="X33" s="208">
        <f t="shared" si="1"/>
        <v>100.00055811756516</v>
      </c>
      <c r="Y33" s="60"/>
    </row>
    <row r="34" spans="2:25" ht="13.5" customHeight="1">
      <c r="B34" s="64"/>
      <c r="C34" s="46"/>
      <c r="D34" s="292" t="s">
        <v>106</v>
      </c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146"/>
      <c r="U34" s="67">
        <f>SUM(U35)</f>
        <v>0</v>
      </c>
      <c r="V34" s="67">
        <f>SUM(V35)</f>
        <v>0</v>
      </c>
      <c r="W34" s="67">
        <f>SUM(W35)</f>
        <v>0</v>
      </c>
      <c r="X34" s="208">
        <v>0</v>
      </c>
      <c r="Y34" s="60"/>
    </row>
    <row r="35" spans="2:25" ht="13.5" customHeight="1">
      <c r="B35" s="64"/>
      <c r="C35" s="46"/>
      <c r="D35" s="46"/>
      <c r="E35" s="292" t="s">
        <v>40</v>
      </c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146"/>
      <c r="U35" s="209">
        <v>0</v>
      </c>
      <c r="V35" s="209">
        <v>0</v>
      </c>
      <c r="W35" s="209">
        <v>0</v>
      </c>
      <c r="X35" s="208">
        <v>0</v>
      </c>
      <c r="Y35" s="60"/>
    </row>
    <row r="36" spans="2:25" ht="13.5" customHeight="1">
      <c r="B36" s="64"/>
      <c r="C36" s="46"/>
      <c r="D36" s="292" t="s">
        <v>47</v>
      </c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146"/>
      <c r="U36" s="67">
        <f>SUM(U37)</f>
        <v>42541000</v>
      </c>
      <c r="V36" s="67">
        <f>SUM(V37)</f>
        <v>30963853</v>
      </c>
      <c r="W36" s="67">
        <f>SUM(W37)</f>
        <v>30963853</v>
      </c>
      <c r="X36" s="208">
        <f t="shared" si="1"/>
        <v>72.78590771255965</v>
      </c>
      <c r="Y36" s="60"/>
    </row>
    <row r="37" spans="2:25" ht="13.5" customHeight="1">
      <c r="B37" s="64"/>
      <c r="C37" s="46"/>
      <c r="D37" s="46"/>
      <c r="E37" s="292" t="s">
        <v>48</v>
      </c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146"/>
      <c r="U37" s="209">
        <v>42541000</v>
      </c>
      <c r="V37" s="209">
        <v>30963853</v>
      </c>
      <c r="W37" s="209">
        <v>30963853</v>
      </c>
      <c r="X37" s="208">
        <f t="shared" si="1"/>
        <v>72.78590771255965</v>
      </c>
      <c r="Y37" s="60"/>
    </row>
    <row r="38" spans="2:25" ht="13.5" customHeight="1">
      <c r="B38" s="64"/>
      <c r="C38" s="46"/>
      <c r="D38" s="292" t="s">
        <v>50</v>
      </c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146"/>
      <c r="U38" s="67">
        <f>SUM(U39)</f>
        <v>0</v>
      </c>
      <c r="V38" s="67">
        <f>SUM(V39)</f>
        <v>0</v>
      </c>
      <c r="W38" s="67">
        <f>SUM(W39)</f>
        <v>0</v>
      </c>
      <c r="X38" s="208">
        <v>0</v>
      </c>
      <c r="Y38" s="60"/>
    </row>
    <row r="39" spans="2:25" ht="13.5" customHeight="1">
      <c r="B39" s="64"/>
      <c r="C39" s="46"/>
      <c r="D39" s="46"/>
      <c r="E39" s="292" t="s">
        <v>50</v>
      </c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146"/>
      <c r="U39" s="209">
        <v>0</v>
      </c>
      <c r="V39" s="209">
        <v>0</v>
      </c>
      <c r="W39" s="209">
        <v>0</v>
      </c>
      <c r="X39" s="208">
        <v>0</v>
      </c>
      <c r="Y39" s="60"/>
    </row>
    <row r="40" spans="2:25" ht="13.5" customHeight="1">
      <c r="B40" s="64"/>
      <c r="C40" s="46"/>
      <c r="D40" s="292" t="s">
        <v>51</v>
      </c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146"/>
      <c r="U40" s="67">
        <f>SUM(U41:U43)</f>
        <v>12537000</v>
      </c>
      <c r="V40" s="67">
        <f>SUM(V41:V43)</f>
        <v>15230118</v>
      </c>
      <c r="W40" s="67">
        <f>SUM(W41:W43)</f>
        <v>15230118</v>
      </c>
      <c r="X40" s="208">
        <f t="shared" si="1"/>
        <v>121.48135917683656</v>
      </c>
      <c r="Y40" s="60"/>
    </row>
    <row r="41" spans="2:25" ht="13.5" customHeight="1">
      <c r="B41" s="64"/>
      <c r="C41" s="46"/>
      <c r="D41" s="46"/>
      <c r="E41" s="292" t="s">
        <v>112</v>
      </c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146"/>
      <c r="U41" s="209">
        <v>5000</v>
      </c>
      <c r="V41" s="209">
        <v>4880</v>
      </c>
      <c r="W41" s="209">
        <v>4880</v>
      </c>
      <c r="X41" s="208">
        <f>W41/U41*100</f>
        <v>97.6</v>
      </c>
      <c r="Y41" s="60"/>
    </row>
    <row r="42" spans="2:25" ht="13.5" customHeight="1">
      <c r="B42" s="64"/>
      <c r="C42" s="46"/>
      <c r="D42" s="46"/>
      <c r="E42" s="292" t="s">
        <v>102</v>
      </c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146"/>
      <c r="U42" s="209">
        <v>2000</v>
      </c>
      <c r="V42" s="209">
        <v>7315</v>
      </c>
      <c r="W42" s="209">
        <v>7315</v>
      </c>
      <c r="X42" s="208">
        <f>W42/U42*100</f>
        <v>365.75</v>
      </c>
      <c r="Y42" s="60"/>
    </row>
    <row r="43" spans="2:25" ht="13.5" customHeight="1">
      <c r="B43" s="64"/>
      <c r="C43" s="46"/>
      <c r="D43" s="46"/>
      <c r="E43" s="292" t="s">
        <v>56</v>
      </c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146"/>
      <c r="U43" s="209">
        <v>12530000</v>
      </c>
      <c r="V43" s="209">
        <v>15217923</v>
      </c>
      <c r="W43" s="209">
        <v>15217923</v>
      </c>
      <c r="X43" s="208">
        <f>W43/U43*100</f>
        <v>121.45189944134079</v>
      </c>
      <c r="Y43" s="60"/>
    </row>
    <row r="44" spans="2:25" ht="13.5" customHeight="1">
      <c r="B44" s="6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146"/>
      <c r="U44" s="67"/>
      <c r="V44" s="67"/>
      <c r="W44" s="67"/>
      <c r="X44" s="197"/>
      <c r="Y44" s="49"/>
    </row>
    <row r="45" spans="2:25" s="149" customFormat="1" ht="13.5" customHeight="1">
      <c r="B45" s="150"/>
      <c r="C45" s="299" t="s">
        <v>113</v>
      </c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152"/>
      <c r="U45" s="66">
        <f>SUM(U46,U48,U50,U52)</f>
        <v>528284000</v>
      </c>
      <c r="V45" s="66">
        <f>SUM(V46,V48,V50,V52)</f>
        <v>521522717</v>
      </c>
      <c r="W45" s="66">
        <f>SUM(W46,W48,W50,W52)</f>
        <v>521522717</v>
      </c>
      <c r="X45" s="212">
        <f aca="true" t="shared" si="2" ref="X45:X53">W45/U45*100</f>
        <v>98.72014238553504</v>
      </c>
      <c r="Y45" s="59"/>
    </row>
    <row r="46" spans="2:25" ht="13.5" customHeight="1">
      <c r="B46" s="64"/>
      <c r="C46" s="46"/>
      <c r="D46" s="292" t="s">
        <v>32</v>
      </c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146"/>
      <c r="U46" s="67">
        <f>SUM(U47)</f>
        <v>294950000</v>
      </c>
      <c r="V46" s="67">
        <f>SUM(V47)</f>
        <v>299999418</v>
      </c>
      <c r="W46" s="67">
        <f>SUM(W47)</f>
        <v>299999418</v>
      </c>
      <c r="X46" s="208">
        <f t="shared" si="2"/>
        <v>101.71195728089506</v>
      </c>
      <c r="Y46" s="60"/>
    </row>
    <row r="47" spans="2:25" ht="13.5" customHeight="1">
      <c r="B47" s="64"/>
      <c r="C47" s="46"/>
      <c r="D47" s="46"/>
      <c r="E47" s="292" t="s">
        <v>33</v>
      </c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146"/>
      <c r="U47" s="209">
        <v>294950000</v>
      </c>
      <c r="V47" s="209">
        <v>299999418</v>
      </c>
      <c r="W47" s="209">
        <v>299999418</v>
      </c>
      <c r="X47" s="208">
        <f t="shared" si="2"/>
        <v>101.71195728089506</v>
      </c>
      <c r="Y47" s="60"/>
    </row>
    <row r="48" spans="2:25" ht="13.5" customHeight="1">
      <c r="B48" s="64"/>
      <c r="C48" s="46"/>
      <c r="D48" s="292" t="s">
        <v>47</v>
      </c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146"/>
      <c r="U48" s="67">
        <f>SUM(U49)</f>
        <v>224403000</v>
      </c>
      <c r="V48" s="67">
        <f>SUM(V49)</f>
        <v>212721529</v>
      </c>
      <c r="W48" s="67">
        <f>SUM(W49)</f>
        <v>212721529</v>
      </c>
      <c r="X48" s="208">
        <f t="shared" si="2"/>
        <v>94.79442298008493</v>
      </c>
      <c r="Y48" s="60"/>
    </row>
    <row r="49" spans="2:25" ht="13.5" customHeight="1">
      <c r="B49" s="64"/>
      <c r="C49" s="46"/>
      <c r="D49" s="46"/>
      <c r="E49" s="292" t="s">
        <v>48</v>
      </c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146"/>
      <c r="U49" s="209">
        <v>224403000</v>
      </c>
      <c r="V49" s="209">
        <v>212721529</v>
      </c>
      <c r="W49" s="209">
        <v>212721529</v>
      </c>
      <c r="X49" s="208">
        <f t="shared" si="2"/>
        <v>94.79442298008493</v>
      </c>
      <c r="Y49" s="60"/>
    </row>
    <row r="50" spans="2:25" ht="13.5" customHeight="1">
      <c r="B50" s="64"/>
      <c r="C50" s="46"/>
      <c r="D50" s="292" t="s">
        <v>108</v>
      </c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146"/>
      <c r="U50" s="67">
        <f>SUM(U51)</f>
        <v>8791000</v>
      </c>
      <c r="V50" s="67">
        <f>SUM(V51)</f>
        <v>8789741</v>
      </c>
      <c r="W50" s="67">
        <f>SUM(W51)</f>
        <v>8789741</v>
      </c>
      <c r="X50" s="208">
        <f t="shared" si="2"/>
        <v>99.9856785348652</v>
      </c>
      <c r="Y50" s="60"/>
    </row>
    <row r="51" spans="2:25" ht="13.5" customHeight="1">
      <c r="B51" s="64"/>
      <c r="C51" s="46"/>
      <c r="D51" s="46"/>
      <c r="E51" s="292" t="s">
        <v>114</v>
      </c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146"/>
      <c r="U51" s="209">
        <v>8791000</v>
      </c>
      <c r="V51" s="209">
        <v>8789741</v>
      </c>
      <c r="W51" s="209">
        <v>8789741</v>
      </c>
      <c r="X51" s="208">
        <f t="shared" si="2"/>
        <v>99.9856785348652</v>
      </c>
      <c r="Y51" s="60"/>
    </row>
    <row r="52" spans="2:25" ht="13.5" customHeight="1">
      <c r="B52" s="64"/>
      <c r="C52" s="46"/>
      <c r="D52" s="292" t="s">
        <v>51</v>
      </c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146"/>
      <c r="U52" s="67">
        <f>SUM(U53:U53)</f>
        <v>140000</v>
      </c>
      <c r="V52" s="67">
        <f>SUM(V53:V53)</f>
        <v>12029</v>
      </c>
      <c r="W52" s="67">
        <f>SUM(W53:W53)</f>
        <v>12029</v>
      </c>
      <c r="X52" s="208">
        <f t="shared" si="2"/>
        <v>8.592142857142857</v>
      </c>
      <c r="Y52" s="60"/>
    </row>
    <row r="53" spans="2:25" ht="13.5" customHeight="1">
      <c r="B53" s="64"/>
      <c r="C53" s="46"/>
      <c r="D53" s="46"/>
      <c r="E53" s="292" t="s">
        <v>102</v>
      </c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146"/>
      <c r="U53" s="209">
        <v>140000</v>
      </c>
      <c r="V53" s="209">
        <v>12029</v>
      </c>
      <c r="W53" s="209">
        <v>12029</v>
      </c>
      <c r="X53" s="208">
        <f t="shared" si="2"/>
        <v>8.592142857142857</v>
      </c>
      <c r="Y53" s="60"/>
    </row>
    <row r="54" spans="2:25" ht="13.5" customHeight="1">
      <c r="B54" s="6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146"/>
      <c r="U54" s="67"/>
      <c r="V54" s="67"/>
      <c r="W54" s="67"/>
      <c r="X54" s="197"/>
      <c r="Y54" s="49"/>
    </row>
    <row r="55" spans="2:25" s="149" customFormat="1" ht="13.5" customHeight="1">
      <c r="B55" s="150"/>
      <c r="C55" s="299" t="s">
        <v>115</v>
      </c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152"/>
      <c r="U55" s="66">
        <f>SUM(U56,U58,U60)</f>
        <v>215441000</v>
      </c>
      <c r="V55" s="66">
        <f>SUM(V56,V58,V60)</f>
        <v>206328604</v>
      </c>
      <c r="W55" s="66">
        <f>SUM(W56,W58,W60)</f>
        <v>206328604</v>
      </c>
      <c r="X55" s="212">
        <f>W55/U55*100</f>
        <v>95.77035197571493</v>
      </c>
      <c r="Y55" s="59"/>
    </row>
    <row r="56" spans="2:25" ht="13.5" customHeight="1">
      <c r="B56" s="64"/>
      <c r="C56" s="46"/>
      <c r="D56" s="292" t="s">
        <v>116</v>
      </c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146"/>
      <c r="U56" s="67">
        <f>SUM(U57)</f>
        <v>215438000</v>
      </c>
      <c r="V56" s="67">
        <f>SUM(V57)</f>
        <v>206047191</v>
      </c>
      <c r="W56" s="67">
        <f>SUM(W57)</f>
        <v>206047191</v>
      </c>
      <c r="X56" s="208">
        <f aca="true" t="shared" si="3" ref="X56:X62">W56/U56*100</f>
        <v>95.64106192965029</v>
      </c>
      <c r="Y56" s="60"/>
    </row>
    <row r="57" spans="2:25" ht="13.5" customHeight="1">
      <c r="B57" s="64"/>
      <c r="C57" s="46"/>
      <c r="D57" s="46"/>
      <c r="E57" s="292" t="s">
        <v>117</v>
      </c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146"/>
      <c r="U57" s="209">
        <v>215438000</v>
      </c>
      <c r="V57" s="209">
        <v>206047191</v>
      </c>
      <c r="W57" s="209">
        <v>206047191</v>
      </c>
      <c r="X57" s="208">
        <f t="shared" si="3"/>
        <v>95.64106192965029</v>
      </c>
      <c r="Y57" s="60"/>
    </row>
    <row r="58" spans="2:25" ht="13.5" customHeight="1">
      <c r="B58" s="64"/>
      <c r="C58" s="46"/>
      <c r="D58" s="292" t="s">
        <v>50</v>
      </c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146"/>
      <c r="U58" s="67">
        <f>SUM(U59)</f>
        <v>1000</v>
      </c>
      <c r="V58" s="67">
        <f>SUM(V59)</f>
        <v>237883</v>
      </c>
      <c r="W58" s="67">
        <f>SUM(W59)</f>
        <v>237883</v>
      </c>
      <c r="X58" s="208">
        <f t="shared" si="3"/>
        <v>23788.3</v>
      </c>
      <c r="Y58" s="60"/>
    </row>
    <row r="59" spans="2:25" ht="13.5" customHeight="1">
      <c r="B59" s="64"/>
      <c r="C59" s="46"/>
      <c r="D59" s="46"/>
      <c r="E59" s="292" t="s">
        <v>50</v>
      </c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146"/>
      <c r="U59" s="209">
        <v>1000</v>
      </c>
      <c r="V59" s="209">
        <v>237883</v>
      </c>
      <c r="W59" s="209">
        <v>237883</v>
      </c>
      <c r="X59" s="208">
        <f t="shared" si="3"/>
        <v>23788.3</v>
      </c>
      <c r="Y59" s="60"/>
    </row>
    <row r="60" spans="2:25" ht="13.5" customHeight="1">
      <c r="B60" s="64"/>
      <c r="C60" s="46"/>
      <c r="D60" s="292" t="s">
        <v>51</v>
      </c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146"/>
      <c r="U60" s="67">
        <f>SUM(U61:U62)</f>
        <v>2000</v>
      </c>
      <c r="V60" s="67">
        <f>SUM(V61:V62)</f>
        <v>43530</v>
      </c>
      <c r="W60" s="67">
        <f>SUM(W61:W62)</f>
        <v>43530</v>
      </c>
      <c r="X60" s="208">
        <f t="shared" si="3"/>
        <v>2176.5</v>
      </c>
      <c r="Y60" s="60"/>
    </row>
    <row r="61" spans="2:25" ht="13.5" customHeight="1">
      <c r="B61" s="64"/>
      <c r="C61" s="46"/>
      <c r="D61" s="46"/>
      <c r="E61" s="292" t="s">
        <v>102</v>
      </c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146"/>
      <c r="U61" s="209">
        <v>1000</v>
      </c>
      <c r="V61" s="209">
        <v>430</v>
      </c>
      <c r="W61" s="209">
        <v>430</v>
      </c>
      <c r="X61" s="208">
        <f t="shared" si="3"/>
        <v>43</v>
      </c>
      <c r="Y61" s="60"/>
    </row>
    <row r="62" spans="2:25" ht="13.5" customHeight="1">
      <c r="B62" s="64"/>
      <c r="C62" s="46"/>
      <c r="D62" s="46"/>
      <c r="E62" s="292" t="s">
        <v>56</v>
      </c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146"/>
      <c r="U62" s="209">
        <v>1000</v>
      </c>
      <c r="V62" s="209">
        <v>43100</v>
      </c>
      <c r="W62" s="209">
        <v>43100</v>
      </c>
      <c r="X62" s="208">
        <f t="shared" si="3"/>
        <v>4310</v>
      </c>
      <c r="Y62" s="60"/>
    </row>
    <row r="63" spans="2:25" ht="13.5" customHeight="1">
      <c r="B63" s="6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68"/>
      <c r="U63" s="78"/>
      <c r="V63" s="78"/>
      <c r="W63" s="79"/>
      <c r="X63" s="79"/>
      <c r="Y63" s="60"/>
    </row>
    <row r="64" spans="3:25" ht="10.5" customHeight="1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64"/>
      <c r="U64" s="49"/>
      <c r="V64" s="49"/>
      <c r="W64" s="60"/>
      <c r="X64" s="60"/>
      <c r="Y64" s="60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</sheetData>
  <sheetProtection/>
  <mergeCells count="54">
    <mergeCell ref="D30:S30"/>
    <mergeCell ref="E31:S31"/>
    <mergeCell ref="B3:X3"/>
    <mergeCell ref="B5:T6"/>
    <mergeCell ref="U5:X5"/>
    <mergeCell ref="C29:S29"/>
    <mergeCell ref="C9:S9"/>
    <mergeCell ref="D10:S10"/>
    <mergeCell ref="E11:S11"/>
    <mergeCell ref="D12:S12"/>
    <mergeCell ref="E42:S42"/>
    <mergeCell ref="E43:S43"/>
    <mergeCell ref="D32:S32"/>
    <mergeCell ref="E33:S33"/>
    <mergeCell ref="D34:S34"/>
    <mergeCell ref="E35:S35"/>
    <mergeCell ref="D36:S36"/>
    <mergeCell ref="E37:S37"/>
    <mergeCell ref="D38:S38"/>
    <mergeCell ref="E39:S39"/>
    <mergeCell ref="D40:S40"/>
    <mergeCell ref="E41:S41"/>
    <mergeCell ref="D52:S52"/>
    <mergeCell ref="E53:S53"/>
    <mergeCell ref="C45:S45"/>
    <mergeCell ref="D48:S48"/>
    <mergeCell ref="E49:S49"/>
    <mergeCell ref="D50:S50"/>
    <mergeCell ref="D46:S46"/>
    <mergeCell ref="E47:S47"/>
    <mergeCell ref="E51:S51"/>
    <mergeCell ref="E61:S61"/>
    <mergeCell ref="E62:S62"/>
    <mergeCell ref="D56:S56"/>
    <mergeCell ref="E57:S57"/>
    <mergeCell ref="D58:S58"/>
    <mergeCell ref="E59:S59"/>
    <mergeCell ref="C55:S55"/>
    <mergeCell ref="D60:S60"/>
    <mergeCell ref="E13:S13"/>
    <mergeCell ref="D14:S14"/>
    <mergeCell ref="E15:S15"/>
    <mergeCell ref="E16:S16"/>
    <mergeCell ref="D17:S17"/>
    <mergeCell ref="E18:S18"/>
    <mergeCell ref="D21:S21"/>
    <mergeCell ref="D26:S26"/>
    <mergeCell ref="D19:S19"/>
    <mergeCell ref="E20:S20"/>
    <mergeCell ref="E27:S27"/>
    <mergeCell ref="E22:S22"/>
    <mergeCell ref="E23:S23"/>
    <mergeCell ref="E24:S24"/>
    <mergeCell ref="E25:S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6"/>
  <sheetViews>
    <sheetView workbookViewId="0" topLeftCell="A1">
      <selection activeCell="B1" sqref="B1"/>
    </sheetView>
  </sheetViews>
  <sheetFormatPr defaultColWidth="9.00390625" defaultRowHeight="13.5"/>
  <cols>
    <col min="1" max="1" width="1.25" style="73" customWidth="1"/>
    <col min="2" max="20" width="1.625" style="73" customWidth="1"/>
    <col min="21" max="25" width="13.625" style="73" customWidth="1"/>
    <col min="26" max="26" width="1.625" style="73" customWidth="1"/>
    <col min="27" max="16384" width="9.00390625" style="73" customWidth="1"/>
  </cols>
  <sheetData>
    <row r="1" spans="1:21" s="48" customFormat="1" ht="10.5" customHeight="1">
      <c r="A1" s="125" t="s">
        <v>252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ht="9" customHeight="1"/>
    <row r="3" spans="2:27" s="142" customFormat="1" ht="15" customHeight="1">
      <c r="B3" s="303" t="s">
        <v>403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156"/>
      <c r="AA3" s="156"/>
    </row>
    <row r="4" spans="2:26" ht="9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2:26" ht="18" customHeight="1">
      <c r="B5" s="294" t="s">
        <v>204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4" t="s">
        <v>206</v>
      </c>
      <c r="V5" s="295"/>
      <c r="W5" s="295"/>
      <c r="X5" s="295"/>
      <c r="Y5" s="298"/>
      <c r="Z5" s="64"/>
    </row>
    <row r="6" spans="2:26" ht="18" customHeight="1"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143" t="s">
        <v>219</v>
      </c>
      <c r="V6" s="144" t="s">
        <v>220</v>
      </c>
      <c r="W6" s="144" t="s">
        <v>221</v>
      </c>
      <c r="X6" s="144" t="s">
        <v>222</v>
      </c>
      <c r="Y6" s="145" t="s">
        <v>223</v>
      </c>
      <c r="Z6" s="46"/>
    </row>
    <row r="7" spans="2:26" ht="12" customHeight="1">
      <c r="B7" s="64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46"/>
      <c r="U7" s="147" t="s">
        <v>228</v>
      </c>
      <c r="V7" s="148" t="s">
        <v>306</v>
      </c>
      <c r="W7" s="148" t="s">
        <v>306</v>
      </c>
      <c r="X7" s="148" t="s">
        <v>306</v>
      </c>
      <c r="Y7" s="148" t="s">
        <v>307</v>
      </c>
      <c r="Z7" s="65"/>
    </row>
    <row r="8" spans="2:26" ht="6.75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146"/>
      <c r="U8" s="64"/>
      <c r="V8" s="64"/>
      <c r="W8" s="64"/>
      <c r="X8" s="64"/>
      <c r="Y8" s="64"/>
      <c r="Z8" s="64"/>
    </row>
    <row r="9" spans="2:26" s="149" customFormat="1" ht="11.25" customHeight="1">
      <c r="B9" s="150"/>
      <c r="C9" s="299" t="s">
        <v>96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152"/>
      <c r="U9" s="216">
        <f>SUM(U10,U12,U19,U21,U23,U25,U27,U29,U32,U35)</f>
        <v>66566247000</v>
      </c>
      <c r="V9" s="216">
        <f>SUM(V10,V12,V19,V21,V23,V25,V27,V29,V32,V35)</f>
        <v>64050899444</v>
      </c>
      <c r="W9" s="216">
        <f>SUM(W10,W12,W19,W21,W23,W25,W27,W29,W32,W35)</f>
        <v>0</v>
      </c>
      <c r="X9" s="218">
        <f aca="true" t="shared" si="0" ref="X9:X36">U9-V9-W9</f>
        <v>2515347556</v>
      </c>
      <c r="Y9" s="217">
        <f aca="true" t="shared" si="1" ref="Y9:Y36">V9/U9*100</f>
        <v>96.22128680921429</v>
      </c>
      <c r="Z9" s="157"/>
    </row>
    <row r="10" spans="2:26" ht="11.25" customHeight="1">
      <c r="B10" s="64"/>
      <c r="C10" s="46"/>
      <c r="D10" s="292" t="s">
        <v>59</v>
      </c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146"/>
      <c r="U10" s="211">
        <f>SUM(U11)</f>
        <v>1267500000</v>
      </c>
      <c r="V10" s="211">
        <f>SUM(V11)</f>
        <v>1170213627</v>
      </c>
      <c r="W10" s="211">
        <f>SUM(W11)</f>
        <v>0</v>
      </c>
      <c r="X10" s="211">
        <f t="shared" si="0"/>
        <v>97286373</v>
      </c>
      <c r="Y10" s="215">
        <f t="shared" si="1"/>
        <v>92.32454650887574</v>
      </c>
      <c r="Z10" s="70"/>
    </row>
    <row r="11" spans="2:26" ht="11.25" customHeight="1">
      <c r="B11" s="64"/>
      <c r="C11" s="46"/>
      <c r="D11" s="46"/>
      <c r="E11" s="292" t="s">
        <v>60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146"/>
      <c r="U11" s="209">
        <v>1267500000</v>
      </c>
      <c r="V11" s="209">
        <v>1170213627</v>
      </c>
      <c r="W11" s="209">
        <v>0</v>
      </c>
      <c r="X11" s="211">
        <f t="shared" si="0"/>
        <v>97286373</v>
      </c>
      <c r="Y11" s="215">
        <f t="shared" si="1"/>
        <v>92.32454650887574</v>
      </c>
      <c r="Z11" s="70"/>
    </row>
    <row r="12" spans="2:26" ht="11.25" customHeight="1">
      <c r="B12" s="64"/>
      <c r="C12" s="46"/>
      <c r="D12" s="292" t="s">
        <v>118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146"/>
      <c r="U12" s="211">
        <f>SUM(U13:U18)</f>
        <v>43996542000</v>
      </c>
      <c r="V12" s="211">
        <f>SUM(V13:V18)</f>
        <v>42382736492</v>
      </c>
      <c r="W12" s="211">
        <f>SUM(W13:W18)</f>
        <v>0</v>
      </c>
      <c r="X12" s="211">
        <f t="shared" si="0"/>
        <v>1613805508</v>
      </c>
      <c r="Y12" s="215">
        <f t="shared" si="1"/>
        <v>96.33197193543074</v>
      </c>
      <c r="Z12" s="70"/>
    </row>
    <row r="13" spans="2:26" ht="11.25" customHeight="1">
      <c r="B13" s="64"/>
      <c r="C13" s="46"/>
      <c r="D13" s="46"/>
      <c r="E13" s="292" t="s">
        <v>119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146"/>
      <c r="U13" s="209">
        <v>39435706000</v>
      </c>
      <c r="V13" s="209">
        <v>38014058128</v>
      </c>
      <c r="W13" s="209">
        <v>0</v>
      </c>
      <c r="X13" s="211">
        <f t="shared" si="0"/>
        <v>1421647872</v>
      </c>
      <c r="Y13" s="215">
        <f t="shared" si="1"/>
        <v>96.3950236569874</v>
      </c>
      <c r="Z13" s="64"/>
    </row>
    <row r="14" spans="2:26" ht="11.25" customHeight="1">
      <c r="B14" s="64"/>
      <c r="C14" s="46"/>
      <c r="D14" s="46"/>
      <c r="E14" s="292" t="s">
        <v>120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146"/>
      <c r="U14" s="209">
        <v>4019398000</v>
      </c>
      <c r="V14" s="209">
        <v>3865875491</v>
      </c>
      <c r="W14" s="209">
        <v>0</v>
      </c>
      <c r="X14" s="211">
        <f t="shared" si="0"/>
        <v>153522509</v>
      </c>
      <c r="Y14" s="215">
        <f t="shared" si="1"/>
        <v>96.18046013358219</v>
      </c>
      <c r="Z14" s="64"/>
    </row>
    <row r="15" spans="2:26" ht="11.25" customHeight="1">
      <c r="B15" s="64"/>
      <c r="C15" s="46"/>
      <c r="D15" s="46"/>
      <c r="E15" s="292" t="s">
        <v>121</v>
      </c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146"/>
      <c r="U15" s="209">
        <v>700000</v>
      </c>
      <c r="V15" s="209">
        <v>260365</v>
      </c>
      <c r="W15" s="209">
        <v>0</v>
      </c>
      <c r="X15" s="211">
        <f t="shared" si="0"/>
        <v>439635</v>
      </c>
      <c r="Y15" s="215">
        <f t="shared" si="1"/>
        <v>37.195</v>
      </c>
      <c r="Z15" s="64"/>
    </row>
    <row r="16" spans="2:26" ht="11.25" customHeight="1">
      <c r="B16" s="64"/>
      <c r="C16" s="46"/>
      <c r="D16" s="46"/>
      <c r="E16" s="292" t="s">
        <v>122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146"/>
      <c r="U16" s="209">
        <v>425797000</v>
      </c>
      <c r="V16" s="209">
        <v>399168388</v>
      </c>
      <c r="W16" s="209">
        <v>0</v>
      </c>
      <c r="X16" s="211">
        <f t="shared" si="0"/>
        <v>26628612</v>
      </c>
      <c r="Y16" s="215">
        <f t="shared" si="1"/>
        <v>93.74617200215127</v>
      </c>
      <c r="Z16" s="64"/>
    </row>
    <row r="17" spans="2:26" ht="11.25" customHeight="1">
      <c r="B17" s="64"/>
      <c r="C17" s="46"/>
      <c r="D17" s="46"/>
      <c r="E17" s="292" t="s">
        <v>123</v>
      </c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146"/>
      <c r="U17" s="209">
        <v>70000000</v>
      </c>
      <c r="V17" s="209">
        <v>61950000</v>
      </c>
      <c r="W17" s="209">
        <v>0</v>
      </c>
      <c r="X17" s="211">
        <f t="shared" si="0"/>
        <v>8050000</v>
      </c>
      <c r="Y17" s="215">
        <f t="shared" si="1"/>
        <v>88.5</v>
      </c>
      <c r="Z17" s="64"/>
    </row>
    <row r="18" spans="2:26" ht="11.25" customHeight="1">
      <c r="B18" s="64"/>
      <c r="C18" s="46"/>
      <c r="D18" s="46"/>
      <c r="E18" s="292" t="s">
        <v>124</v>
      </c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146"/>
      <c r="U18" s="209">
        <v>44941000</v>
      </c>
      <c r="V18" s="209">
        <v>41424120</v>
      </c>
      <c r="W18" s="209">
        <v>0</v>
      </c>
      <c r="X18" s="211">
        <f t="shared" si="0"/>
        <v>3516880</v>
      </c>
      <c r="Y18" s="215">
        <f t="shared" si="1"/>
        <v>92.17445094679691</v>
      </c>
      <c r="Z18" s="64"/>
    </row>
    <row r="19" spans="2:26" ht="11.25" customHeight="1">
      <c r="B19" s="64"/>
      <c r="C19" s="46"/>
      <c r="D19" s="292" t="s">
        <v>339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146"/>
      <c r="U19" s="211">
        <f>SUM(U20)</f>
        <v>8924895000</v>
      </c>
      <c r="V19" s="211">
        <f>SUM(V20)</f>
        <v>8924893740</v>
      </c>
      <c r="W19" s="209">
        <v>0</v>
      </c>
      <c r="X19" s="211">
        <f t="shared" si="0"/>
        <v>1260</v>
      </c>
      <c r="Y19" s="215">
        <f t="shared" si="1"/>
        <v>99.99998588218685</v>
      </c>
      <c r="Z19" s="64"/>
    </row>
    <row r="20" spans="2:26" ht="11.25" customHeight="1">
      <c r="B20" s="64"/>
      <c r="C20" s="46"/>
      <c r="D20" s="46"/>
      <c r="E20" s="292" t="s">
        <v>339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146"/>
      <c r="U20" s="209">
        <v>8924895000</v>
      </c>
      <c r="V20" s="209">
        <v>8924893740</v>
      </c>
      <c r="W20" s="209">
        <v>0</v>
      </c>
      <c r="X20" s="211">
        <f t="shared" si="0"/>
        <v>1260</v>
      </c>
      <c r="Y20" s="215">
        <f t="shared" si="1"/>
        <v>99.99998588218685</v>
      </c>
      <c r="Z20" s="64"/>
    </row>
    <row r="21" spans="2:26" ht="11.25" customHeight="1">
      <c r="B21" s="64"/>
      <c r="C21" s="46"/>
      <c r="D21" s="292" t="s">
        <v>340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146"/>
      <c r="U21" s="211">
        <f>SUM(U22)</f>
        <v>25378000</v>
      </c>
      <c r="V21" s="211">
        <f>SUM(V22)</f>
        <v>25376989</v>
      </c>
      <c r="W21" s="211">
        <f>SUM(W22)</f>
        <v>0</v>
      </c>
      <c r="X21" s="211">
        <f t="shared" si="0"/>
        <v>1011</v>
      </c>
      <c r="Y21" s="215">
        <f t="shared" si="1"/>
        <v>99.99601623453384</v>
      </c>
      <c r="Z21" s="64"/>
    </row>
    <row r="22" spans="2:26" ht="11.25" customHeight="1">
      <c r="B22" s="64"/>
      <c r="C22" s="46"/>
      <c r="D22" s="46"/>
      <c r="E22" s="292" t="s">
        <v>340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146"/>
      <c r="U22" s="209">
        <v>25378000</v>
      </c>
      <c r="V22" s="209">
        <v>25376989</v>
      </c>
      <c r="W22" s="209">
        <v>0</v>
      </c>
      <c r="X22" s="211">
        <f t="shared" si="0"/>
        <v>1011</v>
      </c>
      <c r="Y22" s="215">
        <f t="shared" si="1"/>
        <v>99.99601623453384</v>
      </c>
      <c r="Z22" s="64"/>
    </row>
    <row r="23" spans="2:26" ht="11.25" customHeight="1">
      <c r="B23" s="64"/>
      <c r="C23" s="46"/>
      <c r="D23" s="292" t="s">
        <v>125</v>
      </c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146"/>
      <c r="U23" s="211">
        <f>SUM(U24)</f>
        <v>290926000</v>
      </c>
      <c r="V23" s="211">
        <f>SUM(V24)</f>
        <v>290924513</v>
      </c>
      <c r="W23" s="211">
        <f>SUM(W24)</f>
        <v>0</v>
      </c>
      <c r="X23" s="211">
        <f t="shared" si="0"/>
        <v>1487</v>
      </c>
      <c r="Y23" s="215">
        <f t="shared" si="1"/>
        <v>99.99948887345923</v>
      </c>
      <c r="Z23" s="64"/>
    </row>
    <row r="24" spans="2:26" ht="11.25" customHeight="1">
      <c r="B24" s="64"/>
      <c r="C24" s="46"/>
      <c r="D24" s="46"/>
      <c r="E24" s="292" t="s">
        <v>125</v>
      </c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146"/>
      <c r="U24" s="209">
        <v>290926000</v>
      </c>
      <c r="V24" s="209">
        <v>290924513</v>
      </c>
      <c r="W24" s="209">
        <v>0</v>
      </c>
      <c r="X24" s="211">
        <f t="shared" si="0"/>
        <v>1487</v>
      </c>
      <c r="Y24" s="215">
        <f t="shared" si="1"/>
        <v>99.99948887345923</v>
      </c>
      <c r="Z24" s="64"/>
    </row>
    <row r="25" spans="2:26" ht="11.25" customHeight="1">
      <c r="B25" s="64"/>
      <c r="C25" s="46"/>
      <c r="D25" s="292" t="s">
        <v>126</v>
      </c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146"/>
      <c r="U25" s="211">
        <f>SUM(U26)</f>
        <v>3215141000</v>
      </c>
      <c r="V25" s="211">
        <f>SUM(V26)</f>
        <v>3215140148</v>
      </c>
      <c r="W25" s="211">
        <f>SUM(W26)</f>
        <v>0</v>
      </c>
      <c r="X25" s="211">
        <f t="shared" si="0"/>
        <v>852</v>
      </c>
      <c r="Y25" s="215">
        <f t="shared" si="1"/>
        <v>99.99997350038458</v>
      </c>
      <c r="Z25" s="64"/>
    </row>
    <row r="26" spans="2:26" ht="11.25" customHeight="1">
      <c r="B26" s="64"/>
      <c r="C26" s="46"/>
      <c r="D26" s="46"/>
      <c r="E26" s="292" t="s">
        <v>127</v>
      </c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146"/>
      <c r="U26" s="209">
        <v>3215141000</v>
      </c>
      <c r="V26" s="209">
        <v>3215140148</v>
      </c>
      <c r="W26" s="209">
        <v>0</v>
      </c>
      <c r="X26" s="211">
        <f t="shared" si="0"/>
        <v>852</v>
      </c>
      <c r="Y26" s="215">
        <f t="shared" si="1"/>
        <v>99.99997350038458</v>
      </c>
      <c r="Z26" s="64"/>
    </row>
    <row r="27" spans="2:26" ht="11.25" customHeight="1">
      <c r="B27" s="64"/>
      <c r="C27" s="46"/>
      <c r="D27" s="292" t="s">
        <v>128</v>
      </c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146"/>
      <c r="U27" s="211">
        <f>SUM(U28)</f>
        <v>7049998000</v>
      </c>
      <c r="V27" s="211">
        <f>SUM(V28)</f>
        <v>6997090398</v>
      </c>
      <c r="W27" s="211">
        <f>SUM(W28)</f>
        <v>0</v>
      </c>
      <c r="X27" s="211">
        <f t="shared" si="0"/>
        <v>52907602</v>
      </c>
      <c r="Y27" s="215">
        <f t="shared" si="1"/>
        <v>99.24953734738648</v>
      </c>
      <c r="Z27" s="64"/>
    </row>
    <row r="28" spans="2:26" ht="11.25" customHeight="1">
      <c r="B28" s="64"/>
      <c r="C28" s="46"/>
      <c r="D28" s="46"/>
      <c r="E28" s="292" t="s">
        <v>129</v>
      </c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146"/>
      <c r="U28" s="209">
        <v>7049998000</v>
      </c>
      <c r="V28" s="209">
        <v>6997090398</v>
      </c>
      <c r="W28" s="209">
        <v>0</v>
      </c>
      <c r="X28" s="211">
        <f t="shared" si="0"/>
        <v>52907602</v>
      </c>
      <c r="Y28" s="215">
        <f t="shared" si="1"/>
        <v>99.24953734738648</v>
      </c>
      <c r="Z28" s="70"/>
    </row>
    <row r="29" spans="2:26" ht="11.25" customHeight="1">
      <c r="B29" s="64"/>
      <c r="C29" s="46"/>
      <c r="D29" s="292" t="s">
        <v>130</v>
      </c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146"/>
      <c r="U29" s="211">
        <f>SUM(U30:U31)</f>
        <v>734636000</v>
      </c>
      <c r="V29" s="211">
        <f>SUM(V30:V31)</f>
        <v>598346066</v>
      </c>
      <c r="W29" s="211">
        <f>SUM(W31)</f>
        <v>0</v>
      </c>
      <c r="X29" s="211">
        <f t="shared" si="0"/>
        <v>136289934</v>
      </c>
      <c r="Y29" s="215">
        <f t="shared" si="1"/>
        <v>81.44796416184342</v>
      </c>
      <c r="Z29" s="70"/>
    </row>
    <row r="30" spans="2:26" ht="11.25" customHeight="1">
      <c r="B30" s="64"/>
      <c r="C30" s="46"/>
      <c r="D30" s="46"/>
      <c r="E30" s="292" t="s">
        <v>341</v>
      </c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146"/>
      <c r="U30" s="211">
        <v>712632000</v>
      </c>
      <c r="V30" s="211">
        <v>579581583</v>
      </c>
      <c r="W30" s="211">
        <v>0</v>
      </c>
      <c r="X30" s="211">
        <f t="shared" si="0"/>
        <v>133050417</v>
      </c>
      <c r="Y30" s="215">
        <f t="shared" si="1"/>
        <v>81.32971617889739</v>
      </c>
      <c r="Z30" s="70"/>
    </row>
    <row r="31" spans="2:26" ht="11.25" customHeight="1">
      <c r="B31" s="64"/>
      <c r="C31" s="46"/>
      <c r="D31" s="46"/>
      <c r="E31" s="292" t="s">
        <v>130</v>
      </c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146"/>
      <c r="U31" s="209">
        <v>22004000</v>
      </c>
      <c r="V31" s="209">
        <v>18764483</v>
      </c>
      <c r="W31" s="209">
        <v>0</v>
      </c>
      <c r="X31" s="211">
        <f t="shared" si="0"/>
        <v>3239517</v>
      </c>
      <c r="Y31" s="215">
        <f t="shared" si="1"/>
        <v>85.27759952735866</v>
      </c>
      <c r="Z31" s="70"/>
    </row>
    <row r="32" spans="2:26" ht="11.25" customHeight="1">
      <c r="B32" s="64"/>
      <c r="C32" s="46"/>
      <c r="D32" s="292" t="s">
        <v>92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146"/>
      <c r="U32" s="211">
        <f>SUM(U33:U34)</f>
        <v>462491000</v>
      </c>
      <c r="V32" s="211">
        <f>SUM(V33:V34)</f>
        <v>446177471</v>
      </c>
      <c r="W32" s="211">
        <f>SUM(W33:W34)</f>
        <v>0</v>
      </c>
      <c r="X32" s="211">
        <f t="shared" si="0"/>
        <v>16313529</v>
      </c>
      <c r="Y32" s="215">
        <f t="shared" si="1"/>
        <v>96.47268184678188</v>
      </c>
      <c r="Z32" s="70"/>
    </row>
    <row r="33" spans="2:26" ht="11.25" customHeight="1">
      <c r="B33" s="64"/>
      <c r="C33" s="46"/>
      <c r="D33" s="46"/>
      <c r="E33" s="292" t="s">
        <v>131</v>
      </c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146"/>
      <c r="U33" s="209">
        <v>462490000</v>
      </c>
      <c r="V33" s="209">
        <v>446177471</v>
      </c>
      <c r="W33" s="209">
        <v>0</v>
      </c>
      <c r="X33" s="211">
        <f t="shared" si="0"/>
        <v>16312529</v>
      </c>
      <c r="Y33" s="215">
        <f t="shared" si="1"/>
        <v>96.4728904408744</v>
      </c>
      <c r="Z33" s="70"/>
    </row>
    <row r="34" spans="2:26" ht="11.25" customHeight="1">
      <c r="B34" s="64"/>
      <c r="C34" s="46"/>
      <c r="D34" s="46"/>
      <c r="E34" s="292" t="s">
        <v>91</v>
      </c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146"/>
      <c r="U34" s="209">
        <v>1000</v>
      </c>
      <c r="V34" s="209">
        <v>0</v>
      </c>
      <c r="W34" s="209">
        <v>0</v>
      </c>
      <c r="X34" s="211">
        <f t="shared" si="0"/>
        <v>1000</v>
      </c>
      <c r="Y34" s="215">
        <f t="shared" si="1"/>
        <v>0</v>
      </c>
      <c r="Z34" s="70"/>
    </row>
    <row r="35" spans="2:26" ht="11.25" customHeight="1">
      <c r="B35" s="64"/>
      <c r="C35" s="46"/>
      <c r="D35" s="292" t="s">
        <v>95</v>
      </c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146"/>
      <c r="U35" s="211">
        <f>SUM(U36)</f>
        <v>598740000</v>
      </c>
      <c r="V35" s="211">
        <f>SUM(V36)</f>
        <v>0</v>
      </c>
      <c r="W35" s="211">
        <f>SUM(W36)</f>
        <v>0</v>
      </c>
      <c r="X35" s="211">
        <f t="shared" si="0"/>
        <v>598740000</v>
      </c>
      <c r="Y35" s="215">
        <f t="shared" si="1"/>
        <v>0</v>
      </c>
      <c r="Z35" s="70"/>
    </row>
    <row r="36" spans="2:26" ht="11.25" customHeight="1">
      <c r="B36" s="64"/>
      <c r="C36" s="46"/>
      <c r="D36" s="46"/>
      <c r="E36" s="292" t="s">
        <v>95</v>
      </c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146"/>
      <c r="U36" s="209">
        <v>598740000</v>
      </c>
      <c r="V36" s="209">
        <v>0</v>
      </c>
      <c r="W36" s="209">
        <v>0</v>
      </c>
      <c r="X36" s="211">
        <f t="shared" si="0"/>
        <v>598740000</v>
      </c>
      <c r="Y36" s="215">
        <f t="shared" si="1"/>
        <v>0</v>
      </c>
      <c r="Z36" s="70"/>
    </row>
    <row r="37" spans="2:26" ht="11.25" customHeight="1">
      <c r="B37" s="64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146"/>
      <c r="U37" s="211"/>
      <c r="V37" s="211"/>
      <c r="W37" s="211"/>
      <c r="X37" s="211"/>
      <c r="Y37" s="214"/>
      <c r="Z37" s="65"/>
    </row>
    <row r="38" spans="2:26" s="149" customFormat="1" ht="11.25" customHeight="1">
      <c r="B38" s="150"/>
      <c r="C38" s="299" t="s">
        <v>103</v>
      </c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152"/>
      <c r="U38" s="216">
        <f>SUM(U39,U50)</f>
        <v>34595476000</v>
      </c>
      <c r="V38" s="216">
        <f>SUM(V39,V50)</f>
        <v>33730124477</v>
      </c>
      <c r="W38" s="216">
        <v>0</v>
      </c>
      <c r="X38" s="216">
        <f>SUM(X39,X50)</f>
        <v>865351523</v>
      </c>
      <c r="Y38" s="217">
        <f aca="true" t="shared" si="2" ref="Y38:Y45">V38/U38*100</f>
        <v>97.49865698335817</v>
      </c>
      <c r="Z38" s="157"/>
    </row>
    <row r="39" spans="2:26" s="149" customFormat="1" ht="11.25" customHeight="1">
      <c r="B39" s="150"/>
      <c r="C39" s="299" t="s">
        <v>263</v>
      </c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152"/>
      <c r="U39" s="216">
        <f>SUM(U40,U42,U44,U46,U48)</f>
        <v>34475246000</v>
      </c>
      <c r="V39" s="216">
        <f>SUM(V40,V42,V44,V46,V48)</f>
        <v>33620088921</v>
      </c>
      <c r="W39" s="216">
        <v>0</v>
      </c>
      <c r="X39" s="216">
        <f>SUM(X40,X42,X44,X46,X48)</f>
        <v>855157079</v>
      </c>
      <c r="Y39" s="217">
        <f t="shared" si="2"/>
        <v>97.51950405517049</v>
      </c>
      <c r="Z39" s="157"/>
    </row>
    <row r="40" spans="2:26" ht="11.25" customHeight="1">
      <c r="B40" s="64"/>
      <c r="C40" s="46"/>
      <c r="D40" s="292" t="s">
        <v>118</v>
      </c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146"/>
      <c r="U40" s="211">
        <f>SUM(U41)</f>
        <v>32646714000</v>
      </c>
      <c r="V40" s="211">
        <f>SUM(V41)</f>
        <v>32042883101</v>
      </c>
      <c r="W40" s="211">
        <v>0</v>
      </c>
      <c r="X40" s="211">
        <f aca="true" t="shared" si="3" ref="X40:X48">U40-V40-W40</f>
        <v>603830899</v>
      </c>
      <c r="Y40" s="215">
        <f t="shared" si="2"/>
        <v>98.1504083412499</v>
      </c>
      <c r="Z40" s="70"/>
    </row>
    <row r="41" spans="2:26" ht="11.25" customHeight="1">
      <c r="B41" s="64"/>
      <c r="C41" s="46"/>
      <c r="D41" s="46"/>
      <c r="E41" s="292" t="s">
        <v>118</v>
      </c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146"/>
      <c r="U41" s="209">
        <v>32646714000</v>
      </c>
      <c r="V41" s="209">
        <v>32042883101</v>
      </c>
      <c r="W41" s="209">
        <v>0</v>
      </c>
      <c r="X41" s="211">
        <f t="shared" si="3"/>
        <v>603830899</v>
      </c>
      <c r="Y41" s="215">
        <f t="shared" si="2"/>
        <v>98.1504083412499</v>
      </c>
      <c r="Z41" s="70"/>
    </row>
    <row r="42" spans="2:26" ht="11.25" customHeight="1">
      <c r="B42" s="64"/>
      <c r="C42" s="46"/>
      <c r="D42" s="292" t="s">
        <v>132</v>
      </c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146"/>
      <c r="U42" s="211">
        <f>SUM(U43)</f>
        <v>1000</v>
      </c>
      <c r="V42" s="211">
        <f>SUM(V43)</f>
        <v>0</v>
      </c>
      <c r="W42" s="211">
        <v>0</v>
      </c>
      <c r="X42" s="211">
        <f t="shared" si="3"/>
        <v>1000</v>
      </c>
      <c r="Y42" s="215">
        <f t="shared" si="2"/>
        <v>0</v>
      </c>
      <c r="Z42" s="70"/>
    </row>
    <row r="43" spans="2:26" ht="11.25" customHeight="1">
      <c r="B43" s="64"/>
      <c r="C43" s="46"/>
      <c r="D43" s="46"/>
      <c r="E43" s="292" t="s">
        <v>132</v>
      </c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146"/>
      <c r="U43" s="209">
        <v>1000</v>
      </c>
      <c r="V43" s="209">
        <v>0</v>
      </c>
      <c r="W43" s="209">
        <v>0</v>
      </c>
      <c r="X43" s="211">
        <f t="shared" si="3"/>
        <v>1000</v>
      </c>
      <c r="Y43" s="215">
        <f t="shared" si="2"/>
        <v>0</v>
      </c>
      <c r="Z43" s="70"/>
    </row>
    <row r="44" spans="2:26" ht="11.25" customHeight="1">
      <c r="B44" s="64"/>
      <c r="C44" s="46"/>
      <c r="D44" s="292" t="s">
        <v>267</v>
      </c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146"/>
      <c r="U44" s="211">
        <f>SUM(U45)</f>
        <v>1396150000</v>
      </c>
      <c r="V44" s="211">
        <f>SUM(V45)</f>
        <v>1278543972</v>
      </c>
      <c r="W44" s="211">
        <v>0</v>
      </c>
      <c r="X44" s="211">
        <f t="shared" si="3"/>
        <v>117606028</v>
      </c>
      <c r="Y44" s="215">
        <f t="shared" si="2"/>
        <v>91.57640454105935</v>
      </c>
      <c r="Z44" s="70"/>
    </row>
    <row r="45" spans="2:26" ht="11.25" customHeight="1">
      <c r="B45" s="64"/>
      <c r="C45" s="46"/>
      <c r="D45" s="46"/>
      <c r="E45" s="292" t="s">
        <v>267</v>
      </c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146"/>
      <c r="U45" s="209">
        <v>1396150000</v>
      </c>
      <c r="V45" s="209">
        <v>1278543972</v>
      </c>
      <c r="W45" s="209">
        <v>0</v>
      </c>
      <c r="X45" s="211">
        <f t="shared" si="3"/>
        <v>117606028</v>
      </c>
      <c r="Y45" s="215">
        <f t="shared" si="2"/>
        <v>91.57640454105935</v>
      </c>
      <c r="Z45" s="70"/>
    </row>
    <row r="46" spans="2:26" ht="11.25" customHeight="1">
      <c r="B46" s="64"/>
      <c r="C46" s="46"/>
      <c r="D46" s="292" t="s">
        <v>133</v>
      </c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146"/>
      <c r="U46" s="211">
        <f>SUM(U47)</f>
        <v>142352000</v>
      </c>
      <c r="V46" s="211">
        <f>SUM(V47)</f>
        <v>8660000</v>
      </c>
      <c r="W46" s="211">
        <v>0</v>
      </c>
      <c r="X46" s="211">
        <f t="shared" si="3"/>
        <v>133692000</v>
      </c>
      <c r="Y46" s="215">
        <f aca="true" t="shared" si="4" ref="Y46:Y52">V46/U46*100</f>
        <v>6.083511295942452</v>
      </c>
      <c r="Z46" s="70"/>
    </row>
    <row r="47" spans="2:26" ht="11.25" customHeight="1">
      <c r="B47" s="64"/>
      <c r="C47" s="46"/>
      <c r="D47" s="46"/>
      <c r="E47" s="292" t="s">
        <v>133</v>
      </c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146"/>
      <c r="U47" s="209">
        <v>142352000</v>
      </c>
      <c r="V47" s="209">
        <v>8660000</v>
      </c>
      <c r="W47" s="209">
        <v>0</v>
      </c>
      <c r="X47" s="211">
        <f t="shared" si="3"/>
        <v>133692000</v>
      </c>
      <c r="Y47" s="215">
        <f t="shared" si="4"/>
        <v>6.083511295942452</v>
      </c>
      <c r="Z47" s="70"/>
    </row>
    <row r="48" spans="2:26" ht="11.25" customHeight="1">
      <c r="B48" s="64"/>
      <c r="C48" s="46"/>
      <c r="D48" s="292" t="s">
        <v>134</v>
      </c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146"/>
      <c r="U48" s="211">
        <f>SUM(U49:U49)</f>
        <v>290029000</v>
      </c>
      <c r="V48" s="211">
        <f>SUM(V49:V49)</f>
        <v>290001848</v>
      </c>
      <c r="W48" s="211">
        <v>0</v>
      </c>
      <c r="X48" s="211">
        <f t="shared" si="3"/>
        <v>27152</v>
      </c>
      <c r="Y48" s="215">
        <f t="shared" si="4"/>
        <v>99.99063817756155</v>
      </c>
      <c r="Z48" s="70"/>
    </row>
    <row r="49" spans="2:26" ht="11.25" customHeight="1">
      <c r="B49" s="64"/>
      <c r="C49" s="46"/>
      <c r="D49" s="46"/>
      <c r="E49" s="292" t="s">
        <v>135</v>
      </c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146"/>
      <c r="U49" s="209">
        <v>290029000</v>
      </c>
      <c r="V49" s="209">
        <v>290001848</v>
      </c>
      <c r="W49" s="209">
        <v>0</v>
      </c>
      <c r="X49" s="211">
        <f>U49-V49-W49</f>
        <v>27152</v>
      </c>
      <c r="Y49" s="215">
        <f t="shared" si="4"/>
        <v>99.99063817756155</v>
      </c>
      <c r="Z49" s="70"/>
    </row>
    <row r="50" spans="2:26" ht="11.25" customHeight="1">
      <c r="B50" s="64"/>
      <c r="C50" s="299" t="s">
        <v>264</v>
      </c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146"/>
      <c r="U50" s="219">
        <f>SUM(U51)</f>
        <v>120230000</v>
      </c>
      <c r="V50" s="219">
        <f>SUM(V51)</f>
        <v>110035556</v>
      </c>
      <c r="W50" s="209">
        <f>SUM(W51)</f>
        <v>0</v>
      </c>
      <c r="X50" s="216">
        <f>SUM(X51)</f>
        <v>10194444</v>
      </c>
      <c r="Y50" s="217">
        <f t="shared" si="4"/>
        <v>91.52088164351659</v>
      </c>
      <c r="Z50" s="70"/>
    </row>
    <row r="51" spans="2:26" ht="11.25" customHeight="1">
      <c r="B51" s="64"/>
      <c r="C51" s="151"/>
      <c r="D51" s="292" t="s">
        <v>268</v>
      </c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146"/>
      <c r="U51" s="209">
        <f>SUM(U52)</f>
        <v>120230000</v>
      </c>
      <c r="V51" s="209">
        <f>SUM(V52)</f>
        <v>110035556</v>
      </c>
      <c r="W51" s="209">
        <f>SUM(W52)</f>
        <v>0</v>
      </c>
      <c r="X51" s="211">
        <f>U51-V51-W51</f>
        <v>10194444</v>
      </c>
      <c r="Y51" s="215">
        <f t="shared" si="4"/>
        <v>91.52088164351659</v>
      </c>
      <c r="Z51" s="70"/>
    </row>
    <row r="52" spans="2:26" ht="11.25" customHeight="1">
      <c r="B52" s="64"/>
      <c r="C52" s="46"/>
      <c r="D52" s="46"/>
      <c r="E52" s="292" t="s">
        <v>268</v>
      </c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146"/>
      <c r="U52" s="211">
        <v>120230000</v>
      </c>
      <c r="V52" s="211">
        <v>110035556</v>
      </c>
      <c r="W52" s="211">
        <v>0</v>
      </c>
      <c r="X52" s="211">
        <f>U52-V52-W52</f>
        <v>10194444</v>
      </c>
      <c r="Y52" s="215">
        <f t="shared" si="4"/>
        <v>91.52088164351659</v>
      </c>
      <c r="Z52" s="70"/>
    </row>
    <row r="53" spans="2:26" ht="11.25" customHeight="1">
      <c r="B53" s="6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146"/>
      <c r="U53" s="211"/>
      <c r="V53" s="211"/>
      <c r="W53" s="211"/>
      <c r="X53" s="211"/>
      <c r="Y53" s="215"/>
      <c r="Z53" s="70"/>
    </row>
    <row r="54" spans="2:26" ht="11.25" customHeight="1">
      <c r="B54" s="64"/>
      <c r="C54" s="299" t="s">
        <v>324</v>
      </c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152"/>
      <c r="U54" s="216">
        <f>SUM(U55,U57,U59,U61,U63)</f>
        <v>10659005000</v>
      </c>
      <c r="V54" s="216">
        <f>SUM(V55,V57,V59,V61,V63)</f>
        <v>10521412839</v>
      </c>
      <c r="W54" s="216">
        <f>SUM(W55,W57,W59,W61,W63)</f>
        <v>0</v>
      </c>
      <c r="X54" s="216">
        <f>U54-V54-W54</f>
        <v>137592161</v>
      </c>
      <c r="Y54" s="217">
        <f aca="true" t="shared" si="5" ref="Y54:Y63">V54/U54*100</f>
        <v>98.70914629461193</v>
      </c>
      <c r="Z54" s="70"/>
    </row>
    <row r="55" spans="2:26" ht="11.25" customHeight="1">
      <c r="B55" s="64"/>
      <c r="C55" s="46"/>
      <c r="D55" s="292" t="s">
        <v>342</v>
      </c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146"/>
      <c r="U55" s="211">
        <f>SUM(U56)</f>
        <v>139200000</v>
      </c>
      <c r="V55" s="211">
        <f>SUM(V56)</f>
        <v>114973809</v>
      </c>
      <c r="W55" s="211">
        <f>SUM(W56)</f>
        <v>0</v>
      </c>
      <c r="X55" s="211">
        <f>U55-V55-W55</f>
        <v>24226191</v>
      </c>
      <c r="Y55" s="215">
        <f t="shared" si="5"/>
        <v>82.59612715517241</v>
      </c>
      <c r="Z55" s="70"/>
    </row>
    <row r="56" spans="2:26" ht="11.25" customHeight="1">
      <c r="B56" s="64"/>
      <c r="C56" s="46"/>
      <c r="D56" s="46"/>
      <c r="E56" s="292" t="s">
        <v>343</v>
      </c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146"/>
      <c r="U56" s="211">
        <v>139200000</v>
      </c>
      <c r="V56" s="211">
        <v>114973809</v>
      </c>
      <c r="W56" s="211">
        <v>0</v>
      </c>
      <c r="X56" s="211">
        <f aca="true" t="shared" si="6" ref="X56:X63">U56-V56-W56</f>
        <v>24226191</v>
      </c>
      <c r="Y56" s="215">
        <f t="shared" si="5"/>
        <v>82.59612715517241</v>
      </c>
      <c r="Z56" s="70"/>
    </row>
    <row r="57" spans="2:26" ht="11.25" customHeight="1">
      <c r="B57" s="64"/>
      <c r="C57" s="46"/>
      <c r="D57" s="292" t="s">
        <v>344</v>
      </c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146"/>
      <c r="U57" s="211">
        <f>SUM(U58)</f>
        <v>9787026000</v>
      </c>
      <c r="V57" s="211">
        <f>SUM(V58)</f>
        <v>9766023824</v>
      </c>
      <c r="W57" s="211">
        <f>SUM(W58)</f>
        <v>0</v>
      </c>
      <c r="X57" s="211">
        <f t="shared" si="6"/>
        <v>21002176</v>
      </c>
      <c r="Y57" s="215">
        <f t="shared" si="5"/>
        <v>99.78540798808545</v>
      </c>
      <c r="Z57" s="70"/>
    </row>
    <row r="58" spans="2:26" ht="11.25" customHeight="1">
      <c r="B58" s="64"/>
      <c r="C58" s="46"/>
      <c r="D58" s="46"/>
      <c r="E58" s="292" t="s">
        <v>344</v>
      </c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146"/>
      <c r="U58" s="211">
        <v>9787026000</v>
      </c>
      <c r="V58" s="211">
        <v>9766023824</v>
      </c>
      <c r="W58" s="211">
        <v>0</v>
      </c>
      <c r="X58" s="211">
        <f t="shared" si="6"/>
        <v>21002176</v>
      </c>
      <c r="Y58" s="215">
        <f t="shared" si="5"/>
        <v>99.78540798808545</v>
      </c>
      <c r="Z58" s="70"/>
    </row>
    <row r="59" spans="2:26" ht="11.25" customHeight="1">
      <c r="B59" s="64"/>
      <c r="C59" s="46"/>
      <c r="D59" s="292" t="s">
        <v>361</v>
      </c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146"/>
      <c r="U59" s="211">
        <f>SUM(U60)</f>
        <v>426560000</v>
      </c>
      <c r="V59" s="211">
        <f>SUM(V60)</f>
        <v>347555906</v>
      </c>
      <c r="W59" s="211">
        <f>SUM(W60)</f>
        <v>0</v>
      </c>
      <c r="X59" s="211">
        <f t="shared" si="6"/>
        <v>79004094</v>
      </c>
      <c r="Y59" s="215">
        <f t="shared" si="5"/>
        <v>81.47878516504126</v>
      </c>
      <c r="Z59" s="70"/>
    </row>
    <row r="60" spans="2:26" ht="11.25" customHeight="1">
      <c r="B60" s="64"/>
      <c r="C60" s="46"/>
      <c r="D60" s="46"/>
      <c r="E60" s="292" t="s">
        <v>361</v>
      </c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146"/>
      <c r="U60" s="211">
        <v>426560000</v>
      </c>
      <c r="V60" s="211">
        <v>347555906</v>
      </c>
      <c r="W60" s="211">
        <v>0</v>
      </c>
      <c r="X60" s="211">
        <f t="shared" si="6"/>
        <v>79004094</v>
      </c>
      <c r="Y60" s="215">
        <f t="shared" si="5"/>
        <v>81.47878516504126</v>
      </c>
      <c r="Z60" s="70"/>
    </row>
    <row r="61" spans="2:26" ht="11.25" customHeight="1">
      <c r="B61" s="64"/>
      <c r="C61" s="46"/>
      <c r="D61" s="292" t="s">
        <v>347</v>
      </c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146"/>
      <c r="U61" s="211">
        <f>SUM(U62)</f>
        <v>200270000</v>
      </c>
      <c r="V61" s="211">
        <f>SUM(V62)</f>
        <v>200270000</v>
      </c>
      <c r="W61" s="211">
        <f>SUM(W62)</f>
        <v>0</v>
      </c>
      <c r="X61" s="211">
        <f t="shared" si="6"/>
        <v>0</v>
      </c>
      <c r="Y61" s="215">
        <f t="shared" si="5"/>
        <v>100</v>
      </c>
      <c r="Z61" s="70"/>
    </row>
    <row r="62" spans="2:26" ht="11.25" customHeight="1">
      <c r="B62" s="64"/>
      <c r="C62" s="46"/>
      <c r="D62" s="46"/>
      <c r="E62" s="292" t="s">
        <v>347</v>
      </c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146"/>
      <c r="U62" s="211">
        <v>200270000</v>
      </c>
      <c r="V62" s="211">
        <v>200270000</v>
      </c>
      <c r="W62" s="211">
        <v>0</v>
      </c>
      <c r="X62" s="211">
        <f t="shared" si="6"/>
        <v>0</v>
      </c>
      <c r="Y62" s="215">
        <f t="shared" si="5"/>
        <v>100</v>
      </c>
      <c r="Z62" s="70"/>
    </row>
    <row r="63" spans="2:26" ht="11.25" customHeight="1">
      <c r="B63" s="64"/>
      <c r="C63" s="46"/>
      <c r="D63" s="292" t="s">
        <v>345</v>
      </c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146"/>
      <c r="U63" s="211">
        <f>SUM(U64:U65)</f>
        <v>105949000</v>
      </c>
      <c r="V63" s="211">
        <f>SUM(V64:V65)</f>
        <v>92589300</v>
      </c>
      <c r="W63" s="211">
        <f>SUM(W65)</f>
        <v>0</v>
      </c>
      <c r="X63" s="211">
        <f t="shared" si="6"/>
        <v>13359700</v>
      </c>
      <c r="Y63" s="215">
        <f t="shared" si="5"/>
        <v>87.39044257142588</v>
      </c>
      <c r="Z63" s="70"/>
    </row>
    <row r="64" spans="2:26" ht="11.25" customHeight="1">
      <c r="B64" s="64"/>
      <c r="C64" s="46"/>
      <c r="D64" s="46"/>
      <c r="E64" s="292" t="s">
        <v>346</v>
      </c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146"/>
      <c r="U64" s="211">
        <v>18001000</v>
      </c>
      <c r="V64" s="211">
        <v>13934400</v>
      </c>
      <c r="W64" s="211">
        <f>SUM(W67)</f>
        <v>0</v>
      </c>
      <c r="X64" s="211">
        <f>U64-V64-W64</f>
        <v>4066600</v>
      </c>
      <c r="Y64" s="215">
        <f>V64/U64*100</f>
        <v>77.40903283150936</v>
      </c>
      <c r="Z64" s="70"/>
    </row>
    <row r="65" spans="2:26" ht="11.25" customHeight="1">
      <c r="B65" s="64"/>
      <c r="C65" s="46"/>
      <c r="D65" s="46"/>
      <c r="E65" s="292" t="s">
        <v>400</v>
      </c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146"/>
      <c r="U65" s="211">
        <v>87948000</v>
      </c>
      <c r="V65" s="211">
        <v>78654900</v>
      </c>
      <c r="W65" s="211">
        <f>SUM(W68)</f>
        <v>0</v>
      </c>
      <c r="X65" s="211">
        <f>U65-V65-W65</f>
        <v>9293100</v>
      </c>
      <c r="Y65" s="215">
        <f>V65/U65*100</f>
        <v>89.43341519989085</v>
      </c>
      <c r="Z65" s="70"/>
    </row>
    <row r="66" spans="2:26" ht="11.25" customHeight="1">
      <c r="B66" s="64"/>
      <c r="C66" s="46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46"/>
      <c r="U66" s="211"/>
      <c r="V66" s="211"/>
      <c r="W66" s="211"/>
      <c r="X66" s="211"/>
      <c r="Y66" s="215"/>
      <c r="Z66" s="70"/>
    </row>
    <row r="67" spans="2:26" ht="11.25" customHeight="1">
      <c r="B67" s="64"/>
      <c r="C67" s="46"/>
      <c r="D67" s="46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46"/>
      <c r="U67" s="211"/>
      <c r="V67" s="211"/>
      <c r="W67" s="211"/>
      <c r="X67" s="211"/>
      <c r="Y67" s="215"/>
      <c r="Z67" s="70"/>
    </row>
    <row r="68" spans="2:26" ht="11.25" customHeight="1">
      <c r="B68" s="6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146"/>
      <c r="U68" s="211"/>
      <c r="V68" s="211"/>
      <c r="W68" s="211"/>
      <c r="X68" s="211"/>
      <c r="Y68" s="214"/>
      <c r="Z68" s="70"/>
    </row>
    <row r="69" spans="2:26" ht="11.25" customHeight="1">
      <c r="B69" s="64"/>
      <c r="C69" s="299" t="s">
        <v>110</v>
      </c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146"/>
      <c r="U69" s="216">
        <f>SUM(U70,U72)</f>
        <v>150825000</v>
      </c>
      <c r="V69" s="216">
        <f>SUM(V70,V72)</f>
        <v>141935656</v>
      </c>
      <c r="W69" s="216">
        <v>0</v>
      </c>
      <c r="X69" s="216">
        <f aca="true" t="shared" si="7" ref="X69:X74">U69-V69-W69</f>
        <v>8889344</v>
      </c>
      <c r="Y69" s="217">
        <f aca="true" t="shared" si="8" ref="Y69:Y74">V69/U69*100</f>
        <v>94.10618664014586</v>
      </c>
      <c r="Z69" s="70"/>
    </row>
    <row r="70" spans="2:26" s="149" customFormat="1" ht="11.25" customHeight="1">
      <c r="B70" s="150"/>
      <c r="C70" s="150"/>
      <c r="D70" s="292" t="s">
        <v>136</v>
      </c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152"/>
      <c r="U70" s="211">
        <f>SUM(U71)</f>
        <v>44822000</v>
      </c>
      <c r="V70" s="211">
        <f>SUM(V71)</f>
        <v>35933231</v>
      </c>
      <c r="W70" s="211">
        <v>0</v>
      </c>
      <c r="X70" s="211">
        <f t="shared" si="7"/>
        <v>8888769</v>
      </c>
      <c r="Y70" s="215">
        <f t="shared" si="8"/>
        <v>80.16873633483557</v>
      </c>
      <c r="Z70" s="157"/>
    </row>
    <row r="71" spans="2:26" ht="11.25" customHeight="1">
      <c r="B71" s="64"/>
      <c r="C71" s="46"/>
      <c r="D71" s="64"/>
      <c r="E71" s="292" t="s">
        <v>136</v>
      </c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146"/>
      <c r="U71" s="209">
        <v>44822000</v>
      </c>
      <c r="V71" s="209">
        <v>35933231</v>
      </c>
      <c r="W71" s="209">
        <v>0</v>
      </c>
      <c r="X71" s="211">
        <f t="shared" si="7"/>
        <v>8888769</v>
      </c>
      <c r="Y71" s="215">
        <f t="shared" si="8"/>
        <v>80.16873633483557</v>
      </c>
      <c r="Z71" s="70"/>
    </row>
    <row r="72" spans="2:26" ht="11.25" customHeight="1">
      <c r="B72" s="64"/>
      <c r="C72" s="46"/>
      <c r="D72" s="292" t="s">
        <v>134</v>
      </c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146"/>
      <c r="U72" s="211">
        <f>SUM(U73:U74)</f>
        <v>106003000</v>
      </c>
      <c r="V72" s="211">
        <f>SUM(V73:V74)</f>
        <v>106002425</v>
      </c>
      <c r="W72" s="211">
        <v>0</v>
      </c>
      <c r="X72" s="211">
        <f t="shared" si="7"/>
        <v>575</v>
      </c>
      <c r="Y72" s="215">
        <f t="shared" si="8"/>
        <v>99.99945756252183</v>
      </c>
      <c r="Z72" s="70"/>
    </row>
    <row r="73" spans="2:26" ht="11.25" customHeight="1">
      <c r="B73" s="64"/>
      <c r="C73" s="46"/>
      <c r="D73" s="64"/>
      <c r="E73" s="292" t="s">
        <v>137</v>
      </c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146"/>
      <c r="U73" s="209">
        <v>25140000</v>
      </c>
      <c r="V73" s="209">
        <v>25139425</v>
      </c>
      <c r="W73" s="209">
        <v>0</v>
      </c>
      <c r="X73" s="211">
        <f t="shared" si="7"/>
        <v>575</v>
      </c>
      <c r="Y73" s="215">
        <f t="shared" si="8"/>
        <v>99.99771280827366</v>
      </c>
      <c r="Z73" s="70"/>
    </row>
    <row r="74" spans="2:26" ht="11.25" customHeight="1">
      <c r="B74" s="64"/>
      <c r="C74" s="46"/>
      <c r="D74" s="46"/>
      <c r="E74" s="292" t="s">
        <v>138</v>
      </c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146"/>
      <c r="U74" s="209">
        <v>80863000</v>
      </c>
      <c r="V74" s="209">
        <v>80863000</v>
      </c>
      <c r="W74" s="209">
        <v>0</v>
      </c>
      <c r="X74" s="211">
        <f t="shared" si="7"/>
        <v>0</v>
      </c>
      <c r="Y74" s="215">
        <f t="shared" si="8"/>
        <v>100</v>
      </c>
      <c r="Z74" s="70"/>
    </row>
    <row r="75" spans="2:26" ht="11.25" customHeight="1">
      <c r="B75" s="63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68"/>
      <c r="U75" s="76"/>
      <c r="V75" s="76"/>
      <c r="W75" s="76"/>
      <c r="X75" s="220"/>
      <c r="Y75" s="221"/>
      <c r="Z75" s="70"/>
    </row>
    <row r="76" spans="2:26" ht="11.25" customHeight="1">
      <c r="B76" s="64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223"/>
      <c r="U76" s="222"/>
      <c r="V76" s="209"/>
      <c r="W76" s="209"/>
      <c r="X76" s="211"/>
      <c r="Y76" s="215"/>
      <c r="Z76" s="70"/>
    </row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sheetProtection/>
  <mergeCells count="64">
    <mergeCell ref="D63:S63"/>
    <mergeCell ref="E65:S65"/>
    <mergeCell ref="E58:S58"/>
    <mergeCell ref="D59:S59"/>
    <mergeCell ref="E60:S60"/>
    <mergeCell ref="D61:S61"/>
    <mergeCell ref="E64:S64"/>
    <mergeCell ref="D55:S55"/>
    <mergeCell ref="E56:S56"/>
    <mergeCell ref="D57:S57"/>
    <mergeCell ref="E62:S62"/>
    <mergeCell ref="D10:S10"/>
    <mergeCell ref="E11:S11"/>
    <mergeCell ref="D12:S12"/>
    <mergeCell ref="E13:S13"/>
    <mergeCell ref="B3:Y3"/>
    <mergeCell ref="B5:T6"/>
    <mergeCell ref="U5:Y5"/>
    <mergeCell ref="C9:S9"/>
    <mergeCell ref="D25:S25"/>
    <mergeCell ref="E26:S26"/>
    <mergeCell ref="D27:S27"/>
    <mergeCell ref="E16:S16"/>
    <mergeCell ref="E17:S17"/>
    <mergeCell ref="D19:S19"/>
    <mergeCell ref="E20:S20"/>
    <mergeCell ref="D21:S21"/>
    <mergeCell ref="E22:S22"/>
    <mergeCell ref="C38:S38"/>
    <mergeCell ref="D40:S40"/>
    <mergeCell ref="C39:S39"/>
    <mergeCell ref="E14:S14"/>
    <mergeCell ref="E15:S15"/>
    <mergeCell ref="E33:S33"/>
    <mergeCell ref="E34:S34"/>
    <mergeCell ref="E18:S18"/>
    <mergeCell ref="D23:S23"/>
    <mergeCell ref="E24:S24"/>
    <mergeCell ref="E47:S47"/>
    <mergeCell ref="D48:S48"/>
    <mergeCell ref="C54:S54"/>
    <mergeCell ref="E28:S28"/>
    <mergeCell ref="D29:S29"/>
    <mergeCell ref="E31:S31"/>
    <mergeCell ref="D32:S32"/>
    <mergeCell ref="E30:S30"/>
    <mergeCell ref="D35:S35"/>
    <mergeCell ref="E36:S36"/>
    <mergeCell ref="E41:S41"/>
    <mergeCell ref="D42:S42"/>
    <mergeCell ref="E43:S43"/>
    <mergeCell ref="D46:S46"/>
    <mergeCell ref="D44:S44"/>
    <mergeCell ref="E45:S45"/>
    <mergeCell ref="E74:S74"/>
    <mergeCell ref="E49:S49"/>
    <mergeCell ref="E71:S71"/>
    <mergeCell ref="D72:S72"/>
    <mergeCell ref="E73:S73"/>
    <mergeCell ref="C69:S69"/>
    <mergeCell ref="C50:S50"/>
    <mergeCell ref="D51:S51"/>
    <mergeCell ref="E52:S52"/>
    <mergeCell ref="D70:S7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BK48"/>
  <sheetViews>
    <sheetView workbookViewId="0" topLeftCell="A1">
      <selection activeCell="B1" sqref="B1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50:63" s="7" customFormat="1" ht="10.5" customHeight="1"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3"/>
      <c r="BK1" s="31" t="s">
        <v>253</v>
      </c>
    </row>
    <row r="2" spans="50:63" s="7" customFormat="1" ht="10.5" customHeight="1"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3"/>
      <c r="BK2" s="31"/>
    </row>
    <row r="3" spans="2:63" s="7" customFormat="1" ht="18" customHeight="1">
      <c r="B3" s="312" t="s">
        <v>403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"/>
    </row>
    <row r="4" spans="2:63" s="7" customFormat="1" ht="10.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9"/>
      <c r="BK4" s="31"/>
    </row>
    <row r="5" spans="2:63" s="7" customFormat="1" ht="18" customHeight="1">
      <c r="B5" s="313" t="s">
        <v>352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4"/>
      <c r="U5" s="317" t="s">
        <v>353</v>
      </c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"/>
    </row>
    <row r="6" spans="2:63" s="7" customFormat="1" ht="18" customHeight="1"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6"/>
      <c r="U6" s="318" t="s">
        <v>219</v>
      </c>
      <c r="V6" s="319"/>
      <c r="W6" s="319"/>
      <c r="X6" s="319"/>
      <c r="Y6" s="319"/>
      <c r="Z6" s="319"/>
      <c r="AA6" s="319"/>
      <c r="AB6" s="319"/>
      <c r="AC6" s="320"/>
      <c r="AD6" s="318" t="s">
        <v>354</v>
      </c>
      <c r="AE6" s="319"/>
      <c r="AF6" s="319"/>
      <c r="AG6" s="319"/>
      <c r="AH6" s="319"/>
      <c r="AI6" s="319"/>
      <c r="AJ6" s="319"/>
      <c r="AK6" s="319"/>
      <c r="AL6" s="320"/>
      <c r="AM6" s="318" t="s">
        <v>221</v>
      </c>
      <c r="AN6" s="319"/>
      <c r="AO6" s="319"/>
      <c r="AP6" s="319"/>
      <c r="AQ6" s="319"/>
      <c r="AR6" s="319"/>
      <c r="AS6" s="319"/>
      <c r="AT6" s="320"/>
      <c r="AU6" s="318" t="s">
        <v>222</v>
      </c>
      <c r="AV6" s="319"/>
      <c r="AW6" s="319"/>
      <c r="AX6" s="319"/>
      <c r="AY6" s="319"/>
      <c r="AZ6" s="319"/>
      <c r="BA6" s="319"/>
      <c r="BB6" s="320"/>
      <c r="BC6" s="315" t="s">
        <v>223</v>
      </c>
      <c r="BD6" s="315"/>
      <c r="BE6" s="315"/>
      <c r="BF6" s="315"/>
      <c r="BG6" s="315"/>
      <c r="BH6" s="315"/>
      <c r="BI6" s="315"/>
      <c r="BJ6" s="315"/>
      <c r="BK6" s="31"/>
    </row>
    <row r="7" spans="20:63" s="7" customFormat="1" ht="12" customHeight="1">
      <c r="T7" s="26"/>
      <c r="U7" s="321" t="s">
        <v>356</v>
      </c>
      <c r="V7" s="321"/>
      <c r="W7" s="321"/>
      <c r="X7" s="321"/>
      <c r="Y7" s="321"/>
      <c r="Z7" s="321"/>
      <c r="AA7" s="321"/>
      <c r="AB7" s="321"/>
      <c r="AC7" s="321"/>
      <c r="AD7" s="321" t="s">
        <v>356</v>
      </c>
      <c r="AE7" s="321"/>
      <c r="AF7" s="321"/>
      <c r="AG7" s="321"/>
      <c r="AH7" s="321"/>
      <c r="AI7" s="321"/>
      <c r="AJ7" s="321"/>
      <c r="AK7" s="321"/>
      <c r="AL7" s="321"/>
      <c r="AM7" s="321" t="s">
        <v>356</v>
      </c>
      <c r="AN7" s="321"/>
      <c r="AO7" s="321"/>
      <c r="AP7" s="321"/>
      <c r="AQ7" s="321"/>
      <c r="AR7" s="321"/>
      <c r="AS7" s="321"/>
      <c r="AT7" s="321"/>
      <c r="AU7" s="321" t="s">
        <v>356</v>
      </c>
      <c r="AV7" s="321"/>
      <c r="AW7" s="321"/>
      <c r="AX7" s="321"/>
      <c r="AY7" s="321"/>
      <c r="AZ7" s="321"/>
      <c r="BA7" s="321"/>
      <c r="BB7" s="321"/>
      <c r="BC7" s="322" t="s">
        <v>355</v>
      </c>
      <c r="BD7" s="322"/>
      <c r="BE7" s="322"/>
      <c r="BF7" s="322"/>
      <c r="BG7" s="322"/>
      <c r="BH7" s="322"/>
      <c r="BI7" s="322"/>
      <c r="BJ7" s="322"/>
      <c r="BK7" s="31"/>
    </row>
    <row r="8" spans="20:63" s="7" customFormat="1" ht="6.75" customHeight="1">
      <c r="T8" s="2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3"/>
      <c r="BK8" s="31"/>
    </row>
    <row r="9" spans="3:63" s="7" customFormat="1" ht="12" customHeight="1">
      <c r="C9" s="299" t="s">
        <v>113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152"/>
      <c r="U9" s="329">
        <f>SUM(U10,U12,U14,U16)</f>
        <v>528284000</v>
      </c>
      <c r="V9" s="326"/>
      <c r="W9" s="326"/>
      <c r="X9" s="326"/>
      <c r="Y9" s="326"/>
      <c r="Z9" s="326"/>
      <c r="AA9" s="326"/>
      <c r="AB9" s="326"/>
      <c r="AC9" s="326"/>
      <c r="AD9" s="326">
        <f>SUM(AD10,AD12,AD14,AD16)</f>
        <v>514171327</v>
      </c>
      <c r="AE9" s="326"/>
      <c r="AF9" s="326"/>
      <c r="AG9" s="326"/>
      <c r="AH9" s="326"/>
      <c r="AI9" s="326"/>
      <c r="AJ9" s="326"/>
      <c r="AK9" s="326"/>
      <c r="AL9" s="326"/>
      <c r="AM9" s="326">
        <v>0</v>
      </c>
      <c r="AN9" s="326"/>
      <c r="AO9" s="326"/>
      <c r="AP9" s="326"/>
      <c r="AQ9" s="326"/>
      <c r="AR9" s="326"/>
      <c r="AS9" s="326"/>
      <c r="AT9" s="326"/>
      <c r="AU9" s="326">
        <f aca="true" t="shared" si="0" ref="AU9:AU15">U9-AD9-AM9</f>
        <v>14112673</v>
      </c>
      <c r="AV9" s="326"/>
      <c r="AW9" s="326"/>
      <c r="AX9" s="326"/>
      <c r="AY9" s="326"/>
      <c r="AZ9" s="326"/>
      <c r="BA9" s="326"/>
      <c r="BB9" s="326"/>
      <c r="BC9" s="325">
        <f>AD9/U9*100</f>
        <v>97.328582164139</v>
      </c>
      <c r="BD9" s="325"/>
      <c r="BE9" s="325"/>
      <c r="BF9" s="325"/>
      <c r="BG9" s="325"/>
      <c r="BH9" s="325"/>
      <c r="BI9" s="325"/>
      <c r="BJ9" s="325"/>
      <c r="BK9" s="31"/>
    </row>
    <row r="10" spans="3:63" s="7" customFormat="1" ht="12" customHeight="1">
      <c r="C10" s="64"/>
      <c r="D10" s="292" t="s">
        <v>139</v>
      </c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146"/>
      <c r="U10" s="327">
        <f>SUM(U11)</f>
        <v>177206000</v>
      </c>
      <c r="V10" s="323"/>
      <c r="W10" s="323"/>
      <c r="X10" s="323"/>
      <c r="Y10" s="323"/>
      <c r="Z10" s="323"/>
      <c r="AA10" s="323"/>
      <c r="AB10" s="323"/>
      <c r="AC10" s="323"/>
      <c r="AD10" s="323">
        <f>SUM(AD11)</f>
        <v>168094813</v>
      </c>
      <c r="AE10" s="323"/>
      <c r="AF10" s="323"/>
      <c r="AG10" s="323"/>
      <c r="AH10" s="323"/>
      <c r="AI10" s="323"/>
      <c r="AJ10" s="323"/>
      <c r="AK10" s="323"/>
      <c r="AL10" s="323"/>
      <c r="AM10" s="323">
        <v>0</v>
      </c>
      <c r="AN10" s="323"/>
      <c r="AO10" s="323"/>
      <c r="AP10" s="323"/>
      <c r="AQ10" s="323"/>
      <c r="AR10" s="323"/>
      <c r="AS10" s="323"/>
      <c r="AT10" s="323"/>
      <c r="AU10" s="323">
        <f t="shared" si="0"/>
        <v>9111187</v>
      </c>
      <c r="AV10" s="323"/>
      <c r="AW10" s="323"/>
      <c r="AX10" s="323"/>
      <c r="AY10" s="323"/>
      <c r="AZ10" s="323"/>
      <c r="BA10" s="323"/>
      <c r="BB10" s="323"/>
      <c r="BC10" s="332">
        <f aca="true" t="shared" si="1" ref="BC10:BC17">AD10/U10*100</f>
        <v>94.85842070810243</v>
      </c>
      <c r="BD10" s="332"/>
      <c r="BE10" s="332"/>
      <c r="BF10" s="332"/>
      <c r="BG10" s="332"/>
      <c r="BH10" s="332"/>
      <c r="BI10" s="332"/>
      <c r="BJ10" s="332"/>
      <c r="BK10" s="31"/>
    </row>
    <row r="11" spans="3:63" s="7" customFormat="1" ht="12" customHeight="1">
      <c r="C11" s="46"/>
      <c r="D11" s="64"/>
      <c r="E11" s="292" t="s">
        <v>139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146"/>
      <c r="U11" s="328">
        <v>177206000</v>
      </c>
      <c r="V11" s="324"/>
      <c r="W11" s="324"/>
      <c r="X11" s="324"/>
      <c r="Y11" s="324"/>
      <c r="Z11" s="324"/>
      <c r="AA11" s="324"/>
      <c r="AB11" s="324"/>
      <c r="AC11" s="324"/>
      <c r="AD11" s="324">
        <v>168094813</v>
      </c>
      <c r="AE11" s="324"/>
      <c r="AF11" s="324"/>
      <c r="AG11" s="324"/>
      <c r="AH11" s="324"/>
      <c r="AI11" s="324"/>
      <c r="AJ11" s="324"/>
      <c r="AK11" s="324"/>
      <c r="AL11" s="324"/>
      <c r="AM11" s="324">
        <v>0</v>
      </c>
      <c r="AN11" s="324"/>
      <c r="AO11" s="324"/>
      <c r="AP11" s="324"/>
      <c r="AQ11" s="324"/>
      <c r="AR11" s="324"/>
      <c r="AS11" s="324"/>
      <c r="AT11" s="324"/>
      <c r="AU11" s="323">
        <f t="shared" si="0"/>
        <v>9111187</v>
      </c>
      <c r="AV11" s="323"/>
      <c r="AW11" s="323"/>
      <c r="AX11" s="323"/>
      <c r="AY11" s="323"/>
      <c r="AZ11" s="323"/>
      <c r="BA11" s="323"/>
      <c r="BB11" s="323"/>
      <c r="BC11" s="332">
        <f t="shared" si="1"/>
        <v>94.85842070810243</v>
      </c>
      <c r="BD11" s="332"/>
      <c r="BE11" s="332"/>
      <c r="BF11" s="332"/>
      <c r="BG11" s="332"/>
      <c r="BH11" s="332"/>
      <c r="BI11" s="332"/>
      <c r="BJ11" s="332"/>
      <c r="BK11" s="31"/>
    </row>
    <row r="12" spans="3:63" s="7" customFormat="1" ht="12" customHeight="1">
      <c r="C12" s="46"/>
      <c r="D12" s="292" t="s">
        <v>91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146"/>
      <c r="U12" s="327">
        <f>SUM(U13)</f>
        <v>233924000</v>
      </c>
      <c r="V12" s="323"/>
      <c r="W12" s="323"/>
      <c r="X12" s="323"/>
      <c r="Y12" s="323"/>
      <c r="Z12" s="323"/>
      <c r="AA12" s="323"/>
      <c r="AB12" s="323"/>
      <c r="AC12" s="323"/>
      <c r="AD12" s="323">
        <f>SUM(AD13)</f>
        <v>233922514</v>
      </c>
      <c r="AE12" s="323"/>
      <c r="AF12" s="323"/>
      <c r="AG12" s="323"/>
      <c r="AH12" s="323"/>
      <c r="AI12" s="323"/>
      <c r="AJ12" s="323"/>
      <c r="AK12" s="323"/>
      <c r="AL12" s="323"/>
      <c r="AM12" s="323">
        <v>0</v>
      </c>
      <c r="AN12" s="323"/>
      <c r="AO12" s="323"/>
      <c r="AP12" s="323"/>
      <c r="AQ12" s="323"/>
      <c r="AR12" s="323"/>
      <c r="AS12" s="323"/>
      <c r="AT12" s="323"/>
      <c r="AU12" s="323">
        <f t="shared" si="0"/>
        <v>1486</v>
      </c>
      <c r="AV12" s="323"/>
      <c r="AW12" s="323"/>
      <c r="AX12" s="323"/>
      <c r="AY12" s="323"/>
      <c r="AZ12" s="323"/>
      <c r="BA12" s="323"/>
      <c r="BB12" s="323"/>
      <c r="BC12" s="332">
        <f t="shared" si="1"/>
        <v>99.99936475094475</v>
      </c>
      <c r="BD12" s="332"/>
      <c r="BE12" s="332"/>
      <c r="BF12" s="332"/>
      <c r="BG12" s="332"/>
      <c r="BH12" s="332"/>
      <c r="BI12" s="332"/>
      <c r="BJ12" s="332"/>
      <c r="BK12" s="31"/>
    </row>
    <row r="13" spans="3:63" s="7" customFormat="1" ht="12" customHeight="1">
      <c r="C13" s="64"/>
      <c r="D13" s="64"/>
      <c r="E13" s="292" t="s">
        <v>91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146"/>
      <c r="U13" s="328">
        <v>233924000</v>
      </c>
      <c r="V13" s="324"/>
      <c r="W13" s="324"/>
      <c r="X13" s="324"/>
      <c r="Y13" s="324"/>
      <c r="Z13" s="324"/>
      <c r="AA13" s="324"/>
      <c r="AB13" s="324"/>
      <c r="AC13" s="324"/>
      <c r="AD13" s="324">
        <v>233922514</v>
      </c>
      <c r="AE13" s="324"/>
      <c r="AF13" s="324"/>
      <c r="AG13" s="324"/>
      <c r="AH13" s="324"/>
      <c r="AI13" s="324"/>
      <c r="AJ13" s="324"/>
      <c r="AK13" s="324"/>
      <c r="AL13" s="324"/>
      <c r="AM13" s="324">
        <v>0</v>
      </c>
      <c r="AN13" s="324"/>
      <c r="AO13" s="324"/>
      <c r="AP13" s="324"/>
      <c r="AQ13" s="324"/>
      <c r="AR13" s="324"/>
      <c r="AS13" s="324"/>
      <c r="AT13" s="324"/>
      <c r="AU13" s="323">
        <f t="shared" si="0"/>
        <v>1486</v>
      </c>
      <c r="AV13" s="323"/>
      <c r="AW13" s="323"/>
      <c r="AX13" s="323"/>
      <c r="AY13" s="323"/>
      <c r="AZ13" s="323"/>
      <c r="BA13" s="323"/>
      <c r="BB13" s="323"/>
      <c r="BC13" s="332">
        <f t="shared" si="1"/>
        <v>99.99936475094475</v>
      </c>
      <c r="BD13" s="332"/>
      <c r="BE13" s="332"/>
      <c r="BF13" s="332"/>
      <c r="BG13" s="332"/>
      <c r="BH13" s="332"/>
      <c r="BI13" s="332"/>
      <c r="BJ13" s="332"/>
      <c r="BK13" s="31"/>
    </row>
    <row r="14" spans="3:63" s="7" customFormat="1" ht="12" customHeight="1">
      <c r="C14" s="64"/>
      <c r="D14" s="292" t="s">
        <v>134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146"/>
      <c r="U14" s="327">
        <f>SUM(U15)</f>
        <v>112154000</v>
      </c>
      <c r="V14" s="323"/>
      <c r="W14" s="323"/>
      <c r="X14" s="323"/>
      <c r="Y14" s="323"/>
      <c r="Z14" s="323"/>
      <c r="AA14" s="323"/>
      <c r="AB14" s="323"/>
      <c r="AC14" s="323"/>
      <c r="AD14" s="323">
        <f>SUM(AD15)</f>
        <v>112154000</v>
      </c>
      <c r="AE14" s="323"/>
      <c r="AF14" s="323"/>
      <c r="AG14" s="323"/>
      <c r="AH14" s="323"/>
      <c r="AI14" s="323"/>
      <c r="AJ14" s="323"/>
      <c r="AK14" s="323"/>
      <c r="AL14" s="323"/>
      <c r="AM14" s="323">
        <v>0</v>
      </c>
      <c r="AN14" s="323"/>
      <c r="AO14" s="323"/>
      <c r="AP14" s="323"/>
      <c r="AQ14" s="323"/>
      <c r="AR14" s="323"/>
      <c r="AS14" s="323"/>
      <c r="AT14" s="323"/>
      <c r="AU14" s="323">
        <f t="shared" si="0"/>
        <v>0</v>
      </c>
      <c r="AV14" s="323"/>
      <c r="AW14" s="323"/>
      <c r="AX14" s="323"/>
      <c r="AY14" s="323"/>
      <c r="AZ14" s="323"/>
      <c r="BA14" s="323"/>
      <c r="BB14" s="323"/>
      <c r="BC14" s="332">
        <f t="shared" si="1"/>
        <v>100</v>
      </c>
      <c r="BD14" s="332"/>
      <c r="BE14" s="332"/>
      <c r="BF14" s="332"/>
      <c r="BG14" s="332"/>
      <c r="BH14" s="332"/>
      <c r="BI14" s="332"/>
      <c r="BJ14" s="332"/>
      <c r="BK14" s="31"/>
    </row>
    <row r="15" spans="3:63" s="7" customFormat="1" ht="12" customHeight="1">
      <c r="C15" s="64"/>
      <c r="D15" s="64"/>
      <c r="E15" s="292" t="s">
        <v>280</v>
      </c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146"/>
      <c r="U15" s="328">
        <v>112154000</v>
      </c>
      <c r="V15" s="324"/>
      <c r="W15" s="324"/>
      <c r="X15" s="324"/>
      <c r="Y15" s="324"/>
      <c r="Z15" s="324"/>
      <c r="AA15" s="324"/>
      <c r="AB15" s="324"/>
      <c r="AC15" s="324"/>
      <c r="AD15" s="324">
        <v>112154000</v>
      </c>
      <c r="AE15" s="324"/>
      <c r="AF15" s="324"/>
      <c r="AG15" s="324"/>
      <c r="AH15" s="324"/>
      <c r="AI15" s="324"/>
      <c r="AJ15" s="324"/>
      <c r="AK15" s="324"/>
      <c r="AL15" s="324"/>
      <c r="AM15" s="324">
        <v>0</v>
      </c>
      <c r="AN15" s="324"/>
      <c r="AO15" s="324"/>
      <c r="AP15" s="324"/>
      <c r="AQ15" s="324"/>
      <c r="AR15" s="324"/>
      <c r="AS15" s="324"/>
      <c r="AT15" s="324"/>
      <c r="AU15" s="323">
        <f t="shared" si="0"/>
        <v>0</v>
      </c>
      <c r="AV15" s="323"/>
      <c r="AW15" s="323"/>
      <c r="AX15" s="323"/>
      <c r="AY15" s="323"/>
      <c r="AZ15" s="323"/>
      <c r="BA15" s="323"/>
      <c r="BB15" s="323"/>
      <c r="BC15" s="332">
        <f t="shared" si="1"/>
        <v>100</v>
      </c>
      <c r="BD15" s="332"/>
      <c r="BE15" s="332"/>
      <c r="BF15" s="332"/>
      <c r="BG15" s="332"/>
      <c r="BH15" s="332"/>
      <c r="BI15" s="332"/>
      <c r="BJ15" s="332"/>
      <c r="BK15" s="31"/>
    </row>
    <row r="16" spans="3:63" s="7" customFormat="1" ht="12" customHeight="1">
      <c r="C16" s="46"/>
      <c r="D16" s="292" t="s">
        <v>95</v>
      </c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146"/>
      <c r="U16" s="327">
        <f>SUM(U17)</f>
        <v>5000000</v>
      </c>
      <c r="V16" s="323"/>
      <c r="W16" s="323"/>
      <c r="X16" s="323"/>
      <c r="Y16" s="323"/>
      <c r="Z16" s="323"/>
      <c r="AA16" s="323"/>
      <c r="AB16" s="323"/>
      <c r="AC16" s="323"/>
      <c r="AD16" s="323">
        <f>SUM(AD17)</f>
        <v>0</v>
      </c>
      <c r="AE16" s="323"/>
      <c r="AF16" s="323"/>
      <c r="AG16" s="323"/>
      <c r="AH16" s="323"/>
      <c r="AI16" s="323"/>
      <c r="AJ16" s="323"/>
      <c r="AK16" s="323"/>
      <c r="AL16" s="323"/>
      <c r="AM16" s="323">
        <v>0</v>
      </c>
      <c r="AN16" s="323"/>
      <c r="AO16" s="323"/>
      <c r="AP16" s="323"/>
      <c r="AQ16" s="323"/>
      <c r="AR16" s="323"/>
      <c r="AS16" s="323"/>
      <c r="AT16" s="323"/>
      <c r="AU16" s="323">
        <f>U16-AD16-AM16</f>
        <v>5000000</v>
      </c>
      <c r="AV16" s="323"/>
      <c r="AW16" s="323"/>
      <c r="AX16" s="323"/>
      <c r="AY16" s="323"/>
      <c r="AZ16" s="323"/>
      <c r="BA16" s="323"/>
      <c r="BB16" s="323"/>
      <c r="BC16" s="333">
        <f t="shared" si="1"/>
        <v>0</v>
      </c>
      <c r="BD16" s="333"/>
      <c r="BE16" s="333"/>
      <c r="BF16" s="333"/>
      <c r="BG16" s="333"/>
      <c r="BH16" s="333"/>
      <c r="BI16" s="333"/>
      <c r="BJ16" s="333"/>
      <c r="BK16" s="31"/>
    </row>
    <row r="17" spans="3:63" s="7" customFormat="1" ht="12" customHeight="1">
      <c r="C17" s="64"/>
      <c r="D17" s="64"/>
      <c r="E17" s="292" t="s">
        <v>95</v>
      </c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146"/>
      <c r="U17" s="328">
        <v>5000000</v>
      </c>
      <c r="V17" s="324"/>
      <c r="W17" s="324"/>
      <c r="X17" s="324"/>
      <c r="Y17" s="324"/>
      <c r="Z17" s="324"/>
      <c r="AA17" s="324"/>
      <c r="AB17" s="324"/>
      <c r="AC17" s="324"/>
      <c r="AD17" s="324">
        <v>0</v>
      </c>
      <c r="AE17" s="324"/>
      <c r="AF17" s="324"/>
      <c r="AG17" s="324"/>
      <c r="AH17" s="324"/>
      <c r="AI17" s="324"/>
      <c r="AJ17" s="324"/>
      <c r="AK17" s="324"/>
      <c r="AL17" s="324"/>
      <c r="AM17" s="324">
        <v>0</v>
      </c>
      <c r="AN17" s="324"/>
      <c r="AO17" s="324"/>
      <c r="AP17" s="324"/>
      <c r="AQ17" s="324"/>
      <c r="AR17" s="324"/>
      <c r="AS17" s="324"/>
      <c r="AT17" s="324"/>
      <c r="AU17" s="323">
        <f>U17-AD17-AM17</f>
        <v>5000000</v>
      </c>
      <c r="AV17" s="323"/>
      <c r="AW17" s="323"/>
      <c r="AX17" s="323"/>
      <c r="AY17" s="323"/>
      <c r="AZ17" s="323"/>
      <c r="BA17" s="323"/>
      <c r="BB17" s="323"/>
      <c r="BC17" s="333">
        <f t="shared" si="1"/>
        <v>0</v>
      </c>
      <c r="BD17" s="333"/>
      <c r="BE17" s="333"/>
      <c r="BF17" s="333"/>
      <c r="BG17" s="333"/>
      <c r="BH17" s="333"/>
      <c r="BI17" s="333"/>
      <c r="BJ17" s="333"/>
      <c r="BK17" s="31"/>
    </row>
    <row r="18" spans="3:63" s="7" customFormat="1" ht="12" customHeight="1">
      <c r="C18" s="64"/>
      <c r="D18" s="6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146"/>
      <c r="U18" s="67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11"/>
      <c r="AV18" s="211"/>
      <c r="AW18" s="211"/>
      <c r="AX18" s="211"/>
      <c r="AY18" s="211"/>
      <c r="AZ18" s="211"/>
      <c r="BA18" s="211"/>
      <c r="BB18" s="211"/>
      <c r="BC18" s="225"/>
      <c r="BD18" s="225"/>
      <c r="BE18" s="225"/>
      <c r="BF18" s="225"/>
      <c r="BG18" s="225"/>
      <c r="BH18" s="225"/>
      <c r="BI18" s="225"/>
      <c r="BJ18" s="225"/>
      <c r="BK18" s="31"/>
    </row>
    <row r="19" spans="3:63" s="7" customFormat="1" ht="12" customHeight="1">
      <c r="C19" s="46"/>
      <c r="D19" s="6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46"/>
      <c r="U19" s="211"/>
      <c r="V19" s="211"/>
      <c r="W19" s="211"/>
      <c r="X19" s="211"/>
      <c r="Y19" s="21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3"/>
      <c r="BK19" s="31"/>
    </row>
    <row r="20" spans="3:63" s="7" customFormat="1" ht="12" customHeight="1">
      <c r="C20" s="299" t="s">
        <v>115</v>
      </c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152"/>
      <c r="U20" s="330">
        <f>SUM(U21)</f>
        <v>215441000</v>
      </c>
      <c r="V20" s="331"/>
      <c r="W20" s="331"/>
      <c r="X20" s="331"/>
      <c r="Y20" s="331"/>
      <c r="Z20" s="331"/>
      <c r="AA20" s="331"/>
      <c r="AB20" s="331"/>
      <c r="AC20" s="331"/>
      <c r="AD20" s="330">
        <f>SUM(AD21)</f>
        <v>205806850</v>
      </c>
      <c r="AE20" s="331"/>
      <c r="AF20" s="331"/>
      <c r="AG20" s="331"/>
      <c r="AH20" s="331"/>
      <c r="AI20" s="331"/>
      <c r="AJ20" s="331"/>
      <c r="AK20" s="331"/>
      <c r="AL20" s="331"/>
      <c r="AM20" s="330">
        <f>SUM(AM21)</f>
        <v>0</v>
      </c>
      <c r="AN20" s="331"/>
      <c r="AO20" s="331"/>
      <c r="AP20" s="331"/>
      <c r="AQ20" s="331"/>
      <c r="AR20" s="331"/>
      <c r="AS20" s="331"/>
      <c r="AT20" s="331"/>
      <c r="AU20" s="326">
        <f>U20-AD20-AM20</f>
        <v>9634150</v>
      </c>
      <c r="AV20" s="326"/>
      <c r="AW20" s="326"/>
      <c r="AX20" s="326"/>
      <c r="AY20" s="326"/>
      <c r="AZ20" s="326"/>
      <c r="BA20" s="326"/>
      <c r="BB20" s="326"/>
      <c r="BC20" s="334">
        <f>AD20/U20*100</f>
        <v>95.5281724462846</v>
      </c>
      <c r="BD20" s="334"/>
      <c r="BE20" s="334"/>
      <c r="BF20" s="334"/>
      <c r="BG20" s="334"/>
      <c r="BH20" s="334"/>
      <c r="BI20" s="334"/>
      <c r="BJ20" s="334"/>
      <c r="BK20" s="31"/>
    </row>
    <row r="21" spans="3:63" s="7" customFormat="1" ht="12" customHeight="1">
      <c r="C21" s="150"/>
      <c r="D21" s="292" t="s">
        <v>142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146"/>
      <c r="U21" s="335">
        <f>SUM(U22)</f>
        <v>215441000</v>
      </c>
      <c r="V21" s="321"/>
      <c r="W21" s="321"/>
      <c r="X21" s="321"/>
      <c r="Y21" s="321"/>
      <c r="Z21" s="321"/>
      <c r="AA21" s="321"/>
      <c r="AB21" s="321"/>
      <c r="AC21" s="321"/>
      <c r="AD21" s="335">
        <f>SUM(AD22)</f>
        <v>205806850</v>
      </c>
      <c r="AE21" s="321"/>
      <c r="AF21" s="321"/>
      <c r="AG21" s="321"/>
      <c r="AH21" s="321"/>
      <c r="AI21" s="321"/>
      <c r="AJ21" s="321"/>
      <c r="AK21" s="321"/>
      <c r="AL21" s="321"/>
      <c r="AM21" s="335">
        <f>SUM(AM22)</f>
        <v>0</v>
      </c>
      <c r="AN21" s="321"/>
      <c r="AO21" s="321"/>
      <c r="AP21" s="321"/>
      <c r="AQ21" s="321"/>
      <c r="AR21" s="321"/>
      <c r="AS21" s="321"/>
      <c r="AT21" s="321"/>
      <c r="AU21" s="323">
        <f>U21-AD21-AM21</f>
        <v>9634150</v>
      </c>
      <c r="AV21" s="323"/>
      <c r="AW21" s="323"/>
      <c r="AX21" s="323"/>
      <c r="AY21" s="323"/>
      <c r="AZ21" s="323"/>
      <c r="BA21" s="323"/>
      <c r="BB21" s="323"/>
      <c r="BC21" s="336">
        <f>AD21/U21*100</f>
        <v>95.5281724462846</v>
      </c>
      <c r="BD21" s="336"/>
      <c r="BE21" s="336"/>
      <c r="BF21" s="336"/>
      <c r="BG21" s="336"/>
      <c r="BH21" s="336"/>
      <c r="BI21" s="336"/>
      <c r="BJ21" s="336"/>
      <c r="BK21" s="31"/>
    </row>
    <row r="22" spans="3:63" s="7" customFormat="1" ht="12" customHeight="1">
      <c r="C22" s="46"/>
      <c r="D22" s="64"/>
      <c r="E22" s="292" t="s">
        <v>117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146"/>
      <c r="U22" s="328">
        <v>215441000</v>
      </c>
      <c r="V22" s="324"/>
      <c r="W22" s="324"/>
      <c r="X22" s="324"/>
      <c r="Y22" s="324"/>
      <c r="Z22" s="324"/>
      <c r="AA22" s="324"/>
      <c r="AB22" s="324"/>
      <c r="AC22" s="324"/>
      <c r="AD22" s="324">
        <v>205806850</v>
      </c>
      <c r="AE22" s="324"/>
      <c r="AF22" s="324"/>
      <c r="AG22" s="324"/>
      <c r="AH22" s="324"/>
      <c r="AI22" s="324"/>
      <c r="AJ22" s="324"/>
      <c r="AK22" s="324"/>
      <c r="AL22" s="324"/>
      <c r="AM22" s="324">
        <v>0</v>
      </c>
      <c r="AN22" s="324"/>
      <c r="AO22" s="324"/>
      <c r="AP22" s="324"/>
      <c r="AQ22" s="324"/>
      <c r="AR22" s="324"/>
      <c r="AS22" s="324"/>
      <c r="AT22" s="324"/>
      <c r="AU22" s="323">
        <f>U22-AD22-AM22</f>
        <v>9634150</v>
      </c>
      <c r="AV22" s="323"/>
      <c r="AW22" s="323"/>
      <c r="AX22" s="323"/>
      <c r="AY22" s="323"/>
      <c r="AZ22" s="323"/>
      <c r="BA22" s="323"/>
      <c r="BB22" s="323"/>
      <c r="BC22" s="336">
        <f>AD22/U22*100</f>
        <v>95.5281724462846</v>
      </c>
      <c r="BD22" s="336"/>
      <c r="BE22" s="336"/>
      <c r="BF22" s="336"/>
      <c r="BG22" s="336"/>
      <c r="BH22" s="336"/>
      <c r="BI22" s="336"/>
      <c r="BJ22" s="336"/>
      <c r="BK22" s="31"/>
    </row>
    <row r="23" spans="2:63" s="7" customFormat="1" ht="10.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35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9"/>
      <c r="BK23" s="31"/>
    </row>
    <row r="24" spans="20:63" s="7" customFormat="1" ht="10.5" customHeight="1">
      <c r="T24" s="10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3"/>
      <c r="BK24" s="31"/>
    </row>
    <row r="25" spans="50:63" s="7" customFormat="1" ht="10.5" customHeight="1"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3"/>
      <c r="BK25" s="31"/>
    </row>
    <row r="26" spans="50:63" s="7" customFormat="1" ht="10.5" customHeight="1"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3"/>
      <c r="BK26" s="31"/>
    </row>
    <row r="27" ht="10.5" customHeight="1"/>
    <row r="28" ht="10.5" customHeight="1"/>
    <row r="29" spans="2:63" s="1" customFormat="1" ht="18" customHeight="1">
      <c r="B29" s="273" t="s">
        <v>231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14"/>
    </row>
    <row r="30" spans="2:63" ht="12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20" t="s">
        <v>214</v>
      </c>
      <c r="BK30" s="12"/>
    </row>
    <row r="31" spans="2:63" ht="19.5" customHeight="1">
      <c r="B31" s="309" t="s">
        <v>144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 t="s">
        <v>145</v>
      </c>
      <c r="N31" s="310"/>
      <c r="O31" s="310"/>
      <c r="P31" s="310"/>
      <c r="Q31" s="310"/>
      <c r="R31" s="310"/>
      <c r="S31" s="310"/>
      <c r="T31" s="310"/>
      <c r="U31" s="310"/>
      <c r="V31" s="310"/>
      <c r="W31" s="310" t="s">
        <v>146</v>
      </c>
      <c r="X31" s="310"/>
      <c r="Y31" s="310"/>
      <c r="Z31" s="310"/>
      <c r="AA31" s="310"/>
      <c r="AB31" s="310"/>
      <c r="AC31" s="310"/>
      <c r="AD31" s="310"/>
      <c r="AE31" s="310"/>
      <c r="AF31" s="310"/>
      <c r="AG31" s="310" t="s">
        <v>348</v>
      </c>
      <c r="AH31" s="310"/>
      <c r="AI31" s="310"/>
      <c r="AJ31" s="310"/>
      <c r="AK31" s="310"/>
      <c r="AL31" s="310"/>
      <c r="AM31" s="310"/>
      <c r="AN31" s="310"/>
      <c r="AO31" s="310"/>
      <c r="AP31" s="310"/>
      <c r="AQ31" s="310" t="s">
        <v>349</v>
      </c>
      <c r="AR31" s="310"/>
      <c r="AS31" s="310"/>
      <c r="AT31" s="310"/>
      <c r="AU31" s="310"/>
      <c r="AV31" s="310"/>
      <c r="AW31" s="310"/>
      <c r="AX31" s="310"/>
      <c r="AY31" s="310"/>
      <c r="AZ31" s="310"/>
      <c r="BA31" s="310" t="s">
        <v>350</v>
      </c>
      <c r="BB31" s="310"/>
      <c r="BC31" s="310"/>
      <c r="BD31" s="310"/>
      <c r="BE31" s="310"/>
      <c r="BF31" s="310"/>
      <c r="BG31" s="310"/>
      <c r="BH31" s="310"/>
      <c r="BI31" s="310"/>
      <c r="BJ31" s="311"/>
      <c r="BK31" s="6"/>
    </row>
    <row r="32" spans="2:63" ht="10.5" customHeight="1">
      <c r="B32" s="7"/>
      <c r="C32" s="7"/>
      <c r="D32" s="7"/>
      <c r="E32" s="7"/>
      <c r="F32" s="11"/>
      <c r="G32" s="11"/>
      <c r="H32" s="11"/>
      <c r="I32" s="11"/>
      <c r="J32" s="11"/>
      <c r="K32" s="7"/>
      <c r="L32" s="26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15"/>
    </row>
    <row r="33" spans="2:63" ht="12.75" customHeight="1">
      <c r="B33" s="7"/>
      <c r="C33" s="313" t="s">
        <v>207</v>
      </c>
      <c r="D33" s="313"/>
      <c r="E33" s="313"/>
      <c r="F33" s="306" t="s">
        <v>363</v>
      </c>
      <c r="G33" s="306"/>
      <c r="H33" s="306"/>
      <c r="I33" s="313" t="s">
        <v>208</v>
      </c>
      <c r="J33" s="313"/>
      <c r="K33" s="313"/>
      <c r="L33" s="26"/>
      <c r="M33" s="304">
        <v>52416113000</v>
      </c>
      <c r="N33" s="304"/>
      <c r="O33" s="304"/>
      <c r="P33" s="304"/>
      <c r="Q33" s="304"/>
      <c r="R33" s="304"/>
      <c r="S33" s="304"/>
      <c r="T33" s="304"/>
      <c r="U33" s="304"/>
      <c r="V33" s="304"/>
      <c r="W33" s="304">
        <v>59225787873</v>
      </c>
      <c r="X33" s="304"/>
      <c r="Y33" s="304"/>
      <c r="Z33" s="304"/>
      <c r="AA33" s="304"/>
      <c r="AB33" s="304"/>
      <c r="AC33" s="304"/>
      <c r="AD33" s="304"/>
      <c r="AE33" s="304"/>
      <c r="AF33" s="304"/>
      <c r="AG33" s="304">
        <v>52484894530</v>
      </c>
      <c r="AH33" s="304"/>
      <c r="AI33" s="304"/>
      <c r="AJ33" s="304"/>
      <c r="AK33" s="304"/>
      <c r="AL33" s="304"/>
      <c r="AM33" s="304"/>
      <c r="AN33" s="304"/>
      <c r="AO33" s="304"/>
      <c r="AP33" s="304"/>
      <c r="AQ33" s="304">
        <v>922775515</v>
      </c>
      <c r="AR33" s="304"/>
      <c r="AS33" s="304"/>
      <c r="AT33" s="304"/>
      <c r="AU33" s="304"/>
      <c r="AV33" s="304"/>
      <c r="AW33" s="304"/>
      <c r="AX33" s="304"/>
      <c r="AY33" s="304"/>
      <c r="AZ33" s="304"/>
      <c r="BA33" s="304">
        <v>5821087777</v>
      </c>
      <c r="BB33" s="304"/>
      <c r="BC33" s="304"/>
      <c r="BD33" s="304"/>
      <c r="BE33" s="304"/>
      <c r="BF33" s="304"/>
      <c r="BG33" s="304"/>
      <c r="BH33" s="304"/>
      <c r="BI33" s="304"/>
      <c r="BJ33" s="304"/>
      <c r="BK33" s="15"/>
    </row>
    <row r="34" spans="2:63" ht="10.5" customHeight="1">
      <c r="B34" s="7"/>
      <c r="C34" s="7"/>
      <c r="D34" s="7"/>
      <c r="E34" s="7"/>
      <c r="F34" s="11"/>
      <c r="G34" s="11"/>
      <c r="H34" s="11"/>
      <c r="I34" s="11"/>
      <c r="J34" s="11"/>
      <c r="K34" s="7"/>
      <c r="L34" s="26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15"/>
    </row>
    <row r="35" spans="2:63" ht="12.75" customHeight="1">
      <c r="B35" s="7"/>
      <c r="C35" s="7"/>
      <c r="D35" s="7"/>
      <c r="E35" s="7"/>
      <c r="F35" s="306" t="s">
        <v>364</v>
      </c>
      <c r="G35" s="306"/>
      <c r="H35" s="306"/>
      <c r="I35" s="11"/>
      <c r="J35" s="11"/>
      <c r="K35" s="7"/>
      <c r="L35" s="26"/>
      <c r="M35" s="304">
        <v>53523568000</v>
      </c>
      <c r="N35" s="304"/>
      <c r="O35" s="304"/>
      <c r="P35" s="304"/>
      <c r="Q35" s="304"/>
      <c r="R35" s="304"/>
      <c r="S35" s="304"/>
      <c r="T35" s="304"/>
      <c r="U35" s="304"/>
      <c r="V35" s="304"/>
      <c r="W35" s="304">
        <v>59932475942</v>
      </c>
      <c r="X35" s="304"/>
      <c r="Y35" s="304"/>
      <c r="Z35" s="304"/>
      <c r="AA35" s="304"/>
      <c r="AB35" s="304"/>
      <c r="AC35" s="304"/>
      <c r="AD35" s="304"/>
      <c r="AE35" s="304"/>
      <c r="AF35" s="304"/>
      <c r="AG35" s="304">
        <v>54051038993</v>
      </c>
      <c r="AH35" s="304"/>
      <c r="AI35" s="304"/>
      <c r="AJ35" s="304"/>
      <c r="AK35" s="304"/>
      <c r="AL35" s="304"/>
      <c r="AM35" s="304"/>
      <c r="AN35" s="304"/>
      <c r="AO35" s="304"/>
      <c r="AP35" s="304"/>
      <c r="AQ35" s="304">
        <v>1572080359</v>
      </c>
      <c r="AR35" s="304"/>
      <c r="AS35" s="304"/>
      <c r="AT35" s="304"/>
      <c r="AU35" s="304"/>
      <c r="AV35" s="304"/>
      <c r="AW35" s="304"/>
      <c r="AX35" s="304"/>
      <c r="AY35" s="304"/>
      <c r="AZ35" s="304"/>
      <c r="BA35" s="304">
        <v>4310772745</v>
      </c>
      <c r="BB35" s="304"/>
      <c r="BC35" s="304"/>
      <c r="BD35" s="304"/>
      <c r="BE35" s="304"/>
      <c r="BF35" s="304"/>
      <c r="BG35" s="304"/>
      <c r="BH35" s="304"/>
      <c r="BI35" s="304"/>
      <c r="BJ35" s="304"/>
      <c r="BK35" s="15"/>
    </row>
    <row r="36" spans="2:63" ht="10.5" customHeight="1">
      <c r="B36" s="7"/>
      <c r="C36" s="7"/>
      <c r="D36" s="7"/>
      <c r="E36" s="7"/>
      <c r="I36" s="11"/>
      <c r="J36" s="11"/>
      <c r="K36" s="7"/>
      <c r="L36" s="26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15"/>
    </row>
    <row r="37" spans="2:63" ht="12.75" customHeight="1">
      <c r="B37" s="7"/>
      <c r="C37" s="7"/>
      <c r="D37" s="7"/>
      <c r="E37" s="7"/>
      <c r="F37" s="306" t="s">
        <v>365</v>
      </c>
      <c r="G37" s="306"/>
      <c r="H37" s="306"/>
      <c r="I37" s="11"/>
      <c r="J37" s="11"/>
      <c r="K37" s="7"/>
      <c r="L37" s="26"/>
      <c r="M37" s="260">
        <v>57669277000</v>
      </c>
      <c r="N37" s="260"/>
      <c r="O37" s="260"/>
      <c r="P37" s="260"/>
      <c r="Q37" s="260"/>
      <c r="R37" s="260"/>
      <c r="S37" s="260"/>
      <c r="T37" s="260"/>
      <c r="U37" s="260"/>
      <c r="V37" s="260"/>
      <c r="W37" s="260">
        <v>63019820189</v>
      </c>
      <c r="X37" s="260"/>
      <c r="Y37" s="260"/>
      <c r="Z37" s="260"/>
      <c r="AA37" s="260"/>
      <c r="AB37" s="260"/>
      <c r="AC37" s="260"/>
      <c r="AD37" s="260"/>
      <c r="AE37" s="260"/>
      <c r="AF37" s="260"/>
      <c r="AG37" s="260">
        <v>58882807128</v>
      </c>
      <c r="AH37" s="260"/>
      <c r="AI37" s="260"/>
      <c r="AJ37" s="260"/>
      <c r="AK37" s="260"/>
      <c r="AL37" s="260"/>
      <c r="AM37" s="260"/>
      <c r="AN37" s="260"/>
      <c r="AO37" s="260"/>
      <c r="AP37" s="260"/>
      <c r="AQ37" s="260">
        <v>565659296</v>
      </c>
      <c r="AR37" s="260"/>
      <c r="AS37" s="260"/>
      <c r="AT37" s="260"/>
      <c r="AU37" s="260"/>
      <c r="AV37" s="260"/>
      <c r="AW37" s="260"/>
      <c r="AX37" s="260"/>
      <c r="AY37" s="260"/>
      <c r="AZ37" s="260"/>
      <c r="BA37" s="260">
        <v>3577463246</v>
      </c>
      <c r="BB37" s="260"/>
      <c r="BC37" s="260"/>
      <c r="BD37" s="260"/>
      <c r="BE37" s="260"/>
      <c r="BF37" s="260"/>
      <c r="BG37" s="260"/>
      <c r="BH37" s="260"/>
      <c r="BI37" s="260"/>
      <c r="BJ37" s="260"/>
      <c r="BK37" s="15"/>
    </row>
    <row r="38" spans="2:63" ht="10.5" customHeight="1">
      <c r="B38" s="7"/>
      <c r="C38" s="7"/>
      <c r="D38" s="7"/>
      <c r="E38" s="7"/>
      <c r="F38" s="11"/>
      <c r="G38" s="11"/>
      <c r="H38" s="11"/>
      <c r="I38" s="11"/>
      <c r="J38" s="11"/>
      <c r="K38" s="7"/>
      <c r="L38" s="26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15"/>
    </row>
    <row r="39" spans="2:63" ht="12.75" customHeight="1">
      <c r="B39" s="7"/>
      <c r="C39" s="7"/>
      <c r="D39" s="7"/>
      <c r="E39" s="7"/>
      <c r="F39" s="306" t="s">
        <v>366</v>
      </c>
      <c r="G39" s="306"/>
      <c r="H39" s="306"/>
      <c r="I39" s="11"/>
      <c r="J39" s="11"/>
      <c r="K39" s="7"/>
      <c r="L39" s="7"/>
      <c r="M39" s="328">
        <v>61814639000</v>
      </c>
      <c r="N39" s="260"/>
      <c r="O39" s="260"/>
      <c r="P39" s="260"/>
      <c r="Q39" s="260"/>
      <c r="R39" s="260"/>
      <c r="S39" s="260"/>
      <c r="T39" s="260"/>
      <c r="U39" s="260"/>
      <c r="V39" s="260"/>
      <c r="W39" s="260">
        <v>67513444890</v>
      </c>
      <c r="X39" s="260"/>
      <c r="Y39" s="260"/>
      <c r="Z39" s="260"/>
      <c r="AA39" s="260"/>
      <c r="AB39" s="260"/>
      <c r="AC39" s="260"/>
      <c r="AD39" s="260"/>
      <c r="AE39" s="260"/>
      <c r="AF39" s="260"/>
      <c r="AG39" s="260">
        <v>63255467662</v>
      </c>
      <c r="AH39" s="260"/>
      <c r="AI39" s="260"/>
      <c r="AJ39" s="260"/>
      <c r="AK39" s="260"/>
      <c r="AL39" s="260"/>
      <c r="AM39" s="260"/>
      <c r="AN39" s="260"/>
      <c r="AO39" s="260"/>
      <c r="AP39" s="260"/>
      <c r="AQ39" s="260">
        <v>571099861</v>
      </c>
      <c r="AR39" s="260"/>
      <c r="AS39" s="260"/>
      <c r="AT39" s="260"/>
      <c r="AU39" s="260"/>
      <c r="AV39" s="260"/>
      <c r="AW39" s="260"/>
      <c r="AX39" s="260"/>
      <c r="AY39" s="260"/>
      <c r="AZ39" s="260"/>
      <c r="BA39" s="260">
        <v>3689354309</v>
      </c>
      <c r="BB39" s="260"/>
      <c r="BC39" s="260"/>
      <c r="BD39" s="260"/>
      <c r="BE39" s="260"/>
      <c r="BF39" s="260"/>
      <c r="BG39" s="260"/>
      <c r="BH39" s="260"/>
      <c r="BI39" s="260"/>
      <c r="BJ39" s="260"/>
      <c r="BK39" s="15"/>
    </row>
    <row r="40" spans="2:63" ht="12.75" customHeight="1">
      <c r="B40" s="7"/>
      <c r="C40" s="7"/>
      <c r="D40" s="7"/>
      <c r="E40" s="7"/>
      <c r="F40" s="11"/>
      <c r="G40" s="11"/>
      <c r="H40" s="11"/>
      <c r="I40" s="11"/>
      <c r="J40" s="11"/>
      <c r="K40" s="7"/>
      <c r="L40" s="2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15"/>
    </row>
    <row r="41" spans="2:63" ht="12.75" customHeight="1">
      <c r="B41" s="7"/>
      <c r="C41" s="7"/>
      <c r="D41" s="7"/>
      <c r="E41" s="7"/>
      <c r="F41" s="306" t="s">
        <v>367</v>
      </c>
      <c r="G41" s="306"/>
      <c r="H41" s="306"/>
      <c r="I41" s="11"/>
      <c r="J41" s="11"/>
      <c r="K41" s="7"/>
      <c r="L41" s="26"/>
      <c r="M41" s="260">
        <v>64307534000</v>
      </c>
      <c r="N41" s="260"/>
      <c r="O41" s="260"/>
      <c r="P41" s="260"/>
      <c r="Q41" s="260"/>
      <c r="R41" s="260"/>
      <c r="S41" s="260"/>
      <c r="T41" s="260"/>
      <c r="U41" s="260"/>
      <c r="V41" s="260"/>
      <c r="W41" s="260">
        <v>68676049201</v>
      </c>
      <c r="X41" s="260"/>
      <c r="Y41" s="260"/>
      <c r="Z41" s="260"/>
      <c r="AA41" s="260"/>
      <c r="AB41" s="260"/>
      <c r="AC41" s="260"/>
      <c r="AD41" s="260"/>
      <c r="AE41" s="260"/>
      <c r="AF41" s="260"/>
      <c r="AG41" s="260">
        <v>64126607244</v>
      </c>
      <c r="AH41" s="260"/>
      <c r="AI41" s="260"/>
      <c r="AJ41" s="260"/>
      <c r="AK41" s="260"/>
      <c r="AL41" s="260"/>
      <c r="AM41" s="260"/>
      <c r="AN41" s="260"/>
      <c r="AO41" s="260"/>
      <c r="AP41" s="260"/>
      <c r="AQ41" s="260">
        <v>600346156</v>
      </c>
      <c r="AR41" s="260"/>
      <c r="AS41" s="260"/>
      <c r="AT41" s="260"/>
      <c r="AU41" s="260"/>
      <c r="AV41" s="260"/>
      <c r="AW41" s="260"/>
      <c r="AX41" s="260"/>
      <c r="AY41" s="260"/>
      <c r="AZ41" s="260"/>
      <c r="BA41" s="260">
        <v>3954942358</v>
      </c>
      <c r="BB41" s="260"/>
      <c r="BC41" s="260"/>
      <c r="BD41" s="260"/>
      <c r="BE41" s="260"/>
      <c r="BF41" s="260"/>
      <c r="BG41" s="260"/>
      <c r="BH41" s="260"/>
      <c r="BI41" s="260"/>
      <c r="BJ41" s="260"/>
      <c r="BK41" s="15"/>
    </row>
    <row r="42" spans="2:63" s="16" customFormat="1" ht="12.75" customHeight="1">
      <c r="B42" s="17"/>
      <c r="C42" s="17"/>
      <c r="D42" s="17"/>
      <c r="E42" s="17"/>
      <c r="F42" s="28"/>
      <c r="G42" s="28"/>
      <c r="H42" s="28"/>
      <c r="I42" s="28"/>
      <c r="J42" s="28"/>
      <c r="K42" s="17"/>
      <c r="L42" s="32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29"/>
    </row>
    <row r="43" spans="2:63" s="16" customFormat="1" ht="12.75" customHeight="1">
      <c r="B43" s="17"/>
      <c r="C43" s="17"/>
      <c r="D43" s="17"/>
      <c r="E43" s="17"/>
      <c r="F43" s="308" t="s">
        <v>388</v>
      </c>
      <c r="G43" s="308"/>
      <c r="H43" s="308"/>
      <c r="I43" s="28"/>
      <c r="J43" s="28"/>
      <c r="K43" s="17"/>
      <c r="L43" s="17"/>
      <c r="M43" s="307">
        <v>63538243000</v>
      </c>
      <c r="N43" s="265"/>
      <c r="O43" s="265"/>
      <c r="P43" s="265"/>
      <c r="Q43" s="265"/>
      <c r="R43" s="265"/>
      <c r="S43" s="265"/>
      <c r="T43" s="265"/>
      <c r="U43" s="265"/>
      <c r="V43" s="265"/>
      <c r="W43" s="265">
        <v>68153109737</v>
      </c>
      <c r="X43" s="265"/>
      <c r="Y43" s="265"/>
      <c r="Z43" s="265"/>
      <c r="AA43" s="265"/>
      <c r="AB43" s="265"/>
      <c r="AC43" s="265"/>
      <c r="AD43" s="265"/>
      <c r="AE43" s="265"/>
      <c r="AF43" s="265"/>
      <c r="AG43" s="265">
        <v>63229891886</v>
      </c>
      <c r="AH43" s="265"/>
      <c r="AI43" s="265"/>
      <c r="AJ43" s="265"/>
      <c r="AK43" s="265"/>
      <c r="AL43" s="265"/>
      <c r="AM43" s="265"/>
      <c r="AN43" s="265"/>
      <c r="AO43" s="265"/>
      <c r="AP43" s="265"/>
      <c r="AQ43" s="265">
        <v>480105017</v>
      </c>
      <c r="AR43" s="265"/>
      <c r="AS43" s="265"/>
      <c r="AT43" s="265"/>
      <c r="AU43" s="265"/>
      <c r="AV43" s="265"/>
      <c r="AW43" s="265"/>
      <c r="AX43" s="265"/>
      <c r="AY43" s="265"/>
      <c r="AZ43" s="265"/>
      <c r="BA43" s="265">
        <v>4456079346</v>
      </c>
      <c r="BB43" s="265"/>
      <c r="BC43" s="265"/>
      <c r="BD43" s="265"/>
      <c r="BE43" s="265"/>
      <c r="BF43" s="265"/>
      <c r="BG43" s="265"/>
      <c r="BH43" s="265"/>
      <c r="BI43" s="265"/>
      <c r="BJ43" s="265"/>
      <c r="BK43" s="29"/>
    </row>
    <row r="44" spans="2:63" ht="10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3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7"/>
    </row>
    <row r="45" spans="2:6" ht="12" customHeight="1">
      <c r="B45" s="305" t="s">
        <v>147</v>
      </c>
      <c r="C45" s="305"/>
      <c r="D45" s="305"/>
      <c r="E45" s="6" t="s">
        <v>351</v>
      </c>
      <c r="F45" s="7" t="s">
        <v>232</v>
      </c>
    </row>
    <row r="46" spans="2:6" ht="12" customHeight="1">
      <c r="B46" s="5"/>
      <c r="C46" s="5"/>
      <c r="D46" s="5"/>
      <c r="E46" s="6"/>
      <c r="F46" s="7"/>
    </row>
    <row r="47" spans="2:63" ht="12" customHeight="1">
      <c r="B47" s="5"/>
      <c r="C47" s="5"/>
      <c r="D47" s="5"/>
      <c r="E47" s="5"/>
      <c r="F47" s="6"/>
      <c r="G47" s="7"/>
      <c r="H47" s="7"/>
      <c r="I47" s="7"/>
      <c r="BJ47" s="7"/>
      <c r="BK47" s="7"/>
    </row>
    <row r="48" spans="15:16" ht="11.25">
      <c r="O48" s="7"/>
      <c r="P48" s="7"/>
    </row>
  </sheetData>
  <sheetProtection/>
  <mergeCells count="131">
    <mergeCell ref="C33:E33"/>
    <mergeCell ref="I33:K33"/>
    <mergeCell ref="W43:AF43"/>
    <mergeCell ref="AG43:AP43"/>
    <mergeCell ref="F35:H35"/>
    <mergeCell ref="W41:AF41"/>
    <mergeCell ref="AG41:AP41"/>
    <mergeCell ref="AG39:AP39"/>
    <mergeCell ref="F39:H39"/>
    <mergeCell ref="M39:V39"/>
    <mergeCell ref="AQ43:AZ43"/>
    <mergeCell ref="BA43:BJ43"/>
    <mergeCell ref="AU21:BB21"/>
    <mergeCell ref="BC21:BJ21"/>
    <mergeCell ref="BC22:BJ22"/>
    <mergeCell ref="AU22:BB22"/>
    <mergeCell ref="AM22:AT22"/>
    <mergeCell ref="BA39:BJ39"/>
    <mergeCell ref="AQ35:AZ35"/>
    <mergeCell ref="BA35:BJ35"/>
    <mergeCell ref="AM20:AT20"/>
    <mergeCell ref="AD22:AL22"/>
    <mergeCell ref="U21:AC21"/>
    <mergeCell ref="U22:AC22"/>
    <mergeCell ref="AD21:AL21"/>
    <mergeCell ref="AM21:AT21"/>
    <mergeCell ref="AU20:BB20"/>
    <mergeCell ref="BC14:BJ14"/>
    <mergeCell ref="BC15:BJ15"/>
    <mergeCell ref="BC16:BJ16"/>
    <mergeCell ref="BC17:BJ17"/>
    <mergeCell ref="AU14:BB14"/>
    <mergeCell ref="AU15:BB15"/>
    <mergeCell ref="AU16:BB16"/>
    <mergeCell ref="AU17:BB17"/>
    <mergeCell ref="BC20:BJ20"/>
    <mergeCell ref="BC10:BJ10"/>
    <mergeCell ref="BC11:BJ11"/>
    <mergeCell ref="BC12:BJ12"/>
    <mergeCell ref="BC13:BJ13"/>
    <mergeCell ref="AM14:AT14"/>
    <mergeCell ref="AM15:AT15"/>
    <mergeCell ref="AM16:AT16"/>
    <mergeCell ref="AM17:AT17"/>
    <mergeCell ref="AU13:BB13"/>
    <mergeCell ref="AM10:AT10"/>
    <mergeCell ref="AM11:AT11"/>
    <mergeCell ref="AM12:AT12"/>
    <mergeCell ref="AM13:AT13"/>
    <mergeCell ref="C9:S9"/>
    <mergeCell ref="E22:S22"/>
    <mergeCell ref="U9:AC9"/>
    <mergeCell ref="AD9:AL9"/>
    <mergeCell ref="U20:AC20"/>
    <mergeCell ref="AD20:AL20"/>
    <mergeCell ref="D10:S10"/>
    <mergeCell ref="E11:S11"/>
    <mergeCell ref="D12:S12"/>
    <mergeCell ref="E13:S13"/>
    <mergeCell ref="D14:S14"/>
    <mergeCell ref="D16:S16"/>
    <mergeCell ref="E17:S17"/>
    <mergeCell ref="C20:S20"/>
    <mergeCell ref="D21:S21"/>
    <mergeCell ref="E15:S15"/>
    <mergeCell ref="U10:AC10"/>
    <mergeCell ref="U11:AC11"/>
    <mergeCell ref="U12:AC12"/>
    <mergeCell ref="U13:AC13"/>
    <mergeCell ref="U14:AC14"/>
    <mergeCell ref="U15:AC15"/>
    <mergeCell ref="U16:AC16"/>
    <mergeCell ref="U17:AC17"/>
    <mergeCell ref="AD17:AL17"/>
    <mergeCell ref="AD10:AL10"/>
    <mergeCell ref="AD11:AL11"/>
    <mergeCell ref="AD12:AL12"/>
    <mergeCell ref="AD13:AL13"/>
    <mergeCell ref="BC7:BJ7"/>
    <mergeCell ref="AD14:AL14"/>
    <mergeCell ref="AD15:AL15"/>
    <mergeCell ref="AD16:AL16"/>
    <mergeCell ref="BC9:BJ9"/>
    <mergeCell ref="AU9:BB9"/>
    <mergeCell ref="AM9:AT9"/>
    <mergeCell ref="AU10:BB10"/>
    <mergeCell ref="AU11:BB11"/>
    <mergeCell ref="AU12:BB12"/>
    <mergeCell ref="U7:AC7"/>
    <mergeCell ref="AD7:AL7"/>
    <mergeCell ref="AM7:AT7"/>
    <mergeCell ref="AU7:BB7"/>
    <mergeCell ref="B3:BJ3"/>
    <mergeCell ref="B5:T6"/>
    <mergeCell ref="U5:BJ5"/>
    <mergeCell ref="U6:AC6"/>
    <mergeCell ref="AD6:AL6"/>
    <mergeCell ref="AM6:AT6"/>
    <mergeCell ref="AU6:BB6"/>
    <mergeCell ref="BC6:BJ6"/>
    <mergeCell ref="AQ41:AZ41"/>
    <mergeCell ref="BA41:BJ41"/>
    <mergeCell ref="AQ37:AZ37"/>
    <mergeCell ref="BA37:BJ37"/>
    <mergeCell ref="AQ39:AZ39"/>
    <mergeCell ref="W39:AF39"/>
    <mergeCell ref="BA33:BJ33"/>
    <mergeCell ref="B29:BJ29"/>
    <mergeCell ref="B31:L31"/>
    <mergeCell ref="M31:V31"/>
    <mergeCell ref="W31:AF31"/>
    <mergeCell ref="AG31:AP31"/>
    <mergeCell ref="AQ31:AZ31"/>
    <mergeCell ref="BA31:BJ31"/>
    <mergeCell ref="W37:AF37"/>
    <mergeCell ref="B45:D45"/>
    <mergeCell ref="F37:H37"/>
    <mergeCell ref="M37:V37"/>
    <mergeCell ref="F33:H33"/>
    <mergeCell ref="M33:V33"/>
    <mergeCell ref="M35:V35"/>
    <mergeCell ref="F41:H41"/>
    <mergeCell ref="M41:V41"/>
    <mergeCell ref="M43:V43"/>
    <mergeCell ref="F43:H43"/>
    <mergeCell ref="AG37:AP37"/>
    <mergeCell ref="AG33:AP33"/>
    <mergeCell ref="AQ33:AZ33"/>
    <mergeCell ref="W35:AF35"/>
    <mergeCell ref="AG35:AP35"/>
    <mergeCell ref="W33:AF33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7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1:27" ht="10.5" customHeight="1">
      <c r="A1" s="183" t="s">
        <v>242</v>
      </c>
      <c r="B1" s="7"/>
      <c r="C1" s="7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ht="10.5" customHeight="1"/>
    <row r="3" spans="2:63" s="1" customFormat="1" ht="18" customHeight="1">
      <c r="B3" s="273" t="s">
        <v>357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18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20" t="s">
        <v>233</v>
      </c>
      <c r="BK4" s="7"/>
    </row>
    <row r="5" spans="2:63" ht="19.5" customHeight="1">
      <c r="B5" s="309" t="s">
        <v>209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09" t="s">
        <v>158</v>
      </c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 t="s">
        <v>210</v>
      </c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1"/>
      <c r="BK5" s="7"/>
    </row>
    <row r="6" spans="2:63" ht="19.5" customHeight="1">
      <c r="B6" s="320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5" t="s">
        <v>321</v>
      </c>
      <c r="T6" s="366"/>
      <c r="U6" s="366"/>
      <c r="V6" s="366"/>
      <c r="W6" s="366"/>
      <c r="X6" s="366"/>
      <c r="Y6" s="366"/>
      <c r="Z6" s="366"/>
      <c r="AA6" s="366"/>
      <c r="AB6" s="366"/>
      <c r="AC6" s="367"/>
      <c r="AD6" s="368" t="s">
        <v>368</v>
      </c>
      <c r="AE6" s="369"/>
      <c r="AF6" s="369"/>
      <c r="AG6" s="369"/>
      <c r="AH6" s="369"/>
      <c r="AI6" s="369"/>
      <c r="AJ6" s="369"/>
      <c r="AK6" s="369"/>
      <c r="AL6" s="369"/>
      <c r="AM6" s="369"/>
      <c r="AN6" s="370"/>
      <c r="AO6" s="371" t="s">
        <v>322</v>
      </c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3" t="s">
        <v>369</v>
      </c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7"/>
    </row>
    <row r="7" spans="2:63" ht="12" customHeight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4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7"/>
    </row>
    <row r="8" spans="3:62" s="7" customFormat="1" ht="12" customHeight="1">
      <c r="C8" s="363" t="s">
        <v>15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3"/>
      <c r="S8" s="260">
        <v>68676049</v>
      </c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5">
        <v>68153110</v>
      </c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0">
        <v>64126607</v>
      </c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5">
        <v>63229892</v>
      </c>
      <c r="BA8" s="265"/>
      <c r="BB8" s="265"/>
      <c r="BC8" s="265"/>
      <c r="BD8" s="265"/>
      <c r="BE8" s="265"/>
      <c r="BF8" s="265"/>
      <c r="BG8" s="265"/>
      <c r="BH8" s="265"/>
      <c r="BI8" s="265"/>
      <c r="BJ8" s="265"/>
    </row>
    <row r="9" spans="3:62" s="7" customFormat="1" ht="12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3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</row>
    <row r="10" spans="3:62" s="7" customFormat="1" ht="12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3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</row>
    <row r="11" spans="3:62" s="7" customFormat="1" ht="12" customHeight="1">
      <c r="C11" s="363" t="s">
        <v>17</v>
      </c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3"/>
      <c r="S11" s="260">
        <v>65111577</v>
      </c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5">
        <v>64727207</v>
      </c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0">
        <v>60623003</v>
      </c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5">
        <v>59866006</v>
      </c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</row>
    <row r="12" spans="3:62" s="7" customFormat="1" ht="12" customHeight="1">
      <c r="C12" s="5"/>
      <c r="D12" s="363" t="s">
        <v>149</v>
      </c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3"/>
      <c r="S12" s="260">
        <v>61520515</v>
      </c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5">
        <v>60816948</v>
      </c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0">
        <v>59758852</v>
      </c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5">
        <v>58967522</v>
      </c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</row>
    <row r="13" spans="3:62" s="7" customFormat="1" ht="12" customHeight="1">
      <c r="C13" s="5"/>
      <c r="D13" s="363" t="s">
        <v>150</v>
      </c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3"/>
      <c r="S13" s="260">
        <v>3591062</v>
      </c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5">
        <v>3910259</v>
      </c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0">
        <v>864151</v>
      </c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5">
        <v>898484</v>
      </c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</row>
    <row r="14" spans="3:62" s="7" customFormat="1" ht="12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3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</row>
    <row r="15" spans="3:62" s="7" customFormat="1" ht="12" customHeight="1">
      <c r="C15" s="363" t="s">
        <v>18</v>
      </c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3"/>
      <c r="S15" s="260">
        <v>302372</v>
      </c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5">
        <v>303919</v>
      </c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0">
        <v>241505</v>
      </c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5">
        <v>241902</v>
      </c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</row>
    <row r="16" spans="3:62" s="7" customFormat="1" ht="12" customHeight="1">
      <c r="C16" s="5"/>
      <c r="D16" s="363" t="s">
        <v>149</v>
      </c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3"/>
      <c r="S16" s="260">
        <v>248670</v>
      </c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5">
        <v>251827</v>
      </c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0">
        <v>233094</v>
      </c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5">
        <v>235800</v>
      </c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</row>
    <row r="17" spans="3:62" s="7" customFormat="1" ht="12" customHeight="1">
      <c r="C17" s="5"/>
      <c r="D17" s="363" t="s">
        <v>150</v>
      </c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3"/>
      <c r="S17" s="260">
        <v>53702</v>
      </c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5">
        <v>52092</v>
      </c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0">
        <v>8411</v>
      </c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5">
        <v>6102</v>
      </c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</row>
    <row r="18" spans="3:62" s="7" customFormat="1" ht="12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3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3:62" s="7" customFormat="1" ht="12" customHeight="1">
      <c r="C19" s="363" t="s">
        <v>19</v>
      </c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3"/>
      <c r="S19" s="260">
        <v>3227701</v>
      </c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5">
        <v>3092344</v>
      </c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0">
        <v>3227701</v>
      </c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5">
        <v>3092344</v>
      </c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</row>
    <row r="20" spans="3:62" s="7" customFormat="1" ht="12" customHeight="1">
      <c r="C20" s="5"/>
      <c r="D20" s="363" t="s">
        <v>149</v>
      </c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3"/>
      <c r="S20" s="260">
        <v>3227701</v>
      </c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5">
        <v>3092344</v>
      </c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0">
        <v>3227701</v>
      </c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5">
        <v>3092344</v>
      </c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</row>
    <row r="21" spans="3:62" s="7" customFormat="1" ht="12" customHeight="1">
      <c r="C21" s="5"/>
      <c r="D21" s="363" t="s">
        <v>150</v>
      </c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3"/>
      <c r="S21" s="260">
        <v>0</v>
      </c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5">
        <v>0</v>
      </c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0">
        <v>0</v>
      </c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5">
        <v>0</v>
      </c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</row>
    <row r="22" spans="3:62" s="7" customFormat="1" ht="12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3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</row>
    <row r="23" spans="3:62" s="7" customFormat="1" ht="12" customHeight="1">
      <c r="C23" s="363" t="s">
        <v>234</v>
      </c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3"/>
      <c r="S23" s="260">
        <v>34398</v>
      </c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5">
        <v>29640</v>
      </c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0">
        <v>34398</v>
      </c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5">
        <v>29640</v>
      </c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</row>
    <row r="24" spans="3:62" s="7" customFormat="1" ht="12" customHeight="1">
      <c r="C24" s="5"/>
      <c r="D24" s="363" t="s">
        <v>235</v>
      </c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3"/>
      <c r="S24" s="260">
        <v>34398</v>
      </c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5">
        <v>29640</v>
      </c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0">
        <v>34398</v>
      </c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5">
        <v>29640</v>
      </c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</row>
    <row r="25" spans="3:62" s="7" customFormat="1" ht="12" customHeight="1">
      <c r="C25" s="5"/>
      <c r="D25" s="363" t="s">
        <v>150</v>
      </c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3"/>
      <c r="S25" s="260">
        <v>0</v>
      </c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5">
        <v>0</v>
      </c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0">
        <v>0</v>
      </c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5">
        <v>0</v>
      </c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</row>
    <row r="26" spans="2:62" s="7" customFormat="1" ht="12" customHeight="1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2:63" ht="12" customHeight="1">
      <c r="B27" s="305" t="s">
        <v>147</v>
      </c>
      <c r="C27" s="305"/>
      <c r="D27" s="305"/>
      <c r="E27" s="2" t="s">
        <v>8</v>
      </c>
      <c r="F27" s="3" t="s">
        <v>232</v>
      </c>
      <c r="BK27" s="7"/>
    </row>
    <row r="28" spans="2:63" ht="12" customHeight="1">
      <c r="B28" s="7"/>
      <c r="C28" s="5"/>
      <c r="D28" s="5"/>
      <c r="E28" s="2"/>
      <c r="BK28" s="7"/>
    </row>
    <row r="29" spans="2:63" ht="12" customHeight="1">
      <c r="B29" s="7"/>
      <c r="C29" s="5"/>
      <c r="D29" s="5"/>
      <c r="E29" s="5"/>
      <c r="BK29" s="7"/>
    </row>
    <row r="30" spans="2:63" ht="12" customHeight="1">
      <c r="B30" s="7"/>
      <c r="C30" s="5"/>
      <c r="D30" s="5"/>
      <c r="E30" s="5"/>
      <c r="BK30" s="7"/>
    </row>
    <row r="31" spans="2:63" s="1" customFormat="1" ht="18" customHeight="1">
      <c r="B31" s="273" t="s">
        <v>358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18"/>
    </row>
    <row r="32" spans="2:63" ht="12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348" t="s">
        <v>389</v>
      </c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7"/>
    </row>
    <row r="33" spans="2:63" ht="19.5" customHeight="1">
      <c r="B33" s="350" t="s">
        <v>362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2"/>
      <c r="W33" s="357" t="s">
        <v>218</v>
      </c>
      <c r="X33" s="358"/>
      <c r="Y33" s="358"/>
      <c r="Z33" s="358"/>
      <c r="AA33" s="358"/>
      <c r="AB33" s="358"/>
      <c r="AC33" s="358"/>
      <c r="AD33" s="359"/>
      <c r="AE33" s="276" t="s">
        <v>211</v>
      </c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34"/>
      <c r="BC33" s="357" t="s">
        <v>241</v>
      </c>
      <c r="BD33" s="358"/>
      <c r="BE33" s="358"/>
      <c r="BF33" s="358"/>
      <c r="BG33" s="358"/>
      <c r="BH33" s="358"/>
      <c r="BI33" s="358"/>
      <c r="BJ33" s="358"/>
      <c r="BK33" s="7"/>
    </row>
    <row r="34" spans="2:63" ht="19.5" customHeight="1"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4"/>
      <c r="W34" s="360"/>
      <c r="X34" s="361"/>
      <c r="Y34" s="361"/>
      <c r="Z34" s="361"/>
      <c r="AA34" s="361"/>
      <c r="AB34" s="361"/>
      <c r="AC34" s="361"/>
      <c r="AD34" s="362"/>
      <c r="AE34" s="240" t="s">
        <v>185</v>
      </c>
      <c r="AF34" s="284"/>
      <c r="AG34" s="284"/>
      <c r="AH34" s="284"/>
      <c r="AI34" s="284"/>
      <c r="AJ34" s="284"/>
      <c r="AK34" s="284"/>
      <c r="AL34" s="241"/>
      <c r="AM34" s="240" t="s">
        <v>212</v>
      </c>
      <c r="AN34" s="284"/>
      <c r="AO34" s="284"/>
      <c r="AP34" s="284"/>
      <c r="AQ34" s="284"/>
      <c r="AR34" s="284"/>
      <c r="AS34" s="284"/>
      <c r="AT34" s="241"/>
      <c r="AU34" s="240" t="s">
        <v>213</v>
      </c>
      <c r="AV34" s="284"/>
      <c r="AW34" s="284"/>
      <c r="AX34" s="284"/>
      <c r="AY34" s="284"/>
      <c r="AZ34" s="284"/>
      <c r="BA34" s="284"/>
      <c r="BB34" s="241"/>
      <c r="BC34" s="360"/>
      <c r="BD34" s="361"/>
      <c r="BE34" s="361"/>
      <c r="BF34" s="361"/>
      <c r="BG34" s="361"/>
      <c r="BH34" s="361"/>
      <c r="BI34" s="361"/>
      <c r="BJ34" s="361"/>
      <c r="BK34" s="7"/>
    </row>
    <row r="35" spans="2:63" ht="19.5" customHeight="1"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6"/>
      <c r="W35" s="345"/>
      <c r="X35" s="346"/>
      <c r="Y35" s="346"/>
      <c r="Z35" s="346"/>
      <c r="AA35" s="346"/>
      <c r="AB35" s="346"/>
      <c r="AC35" s="346"/>
      <c r="AD35" s="347"/>
      <c r="AE35" s="243" t="s">
        <v>260</v>
      </c>
      <c r="AF35" s="288"/>
      <c r="AG35" s="288"/>
      <c r="AH35" s="288"/>
      <c r="AI35" s="288"/>
      <c r="AJ35" s="288"/>
      <c r="AK35" s="288"/>
      <c r="AL35" s="289"/>
      <c r="AM35" s="345" t="s">
        <v>390</v>
      </c>
      <c r="AN35" s="346"/>
      <c r="AO35" s="346"/>
      <c r="AP35" s="346"/>
      <c r="AQ35" s="346"/>
      <c r="AR35" s="346"/>
      <c r="AS35" s="346"/>
      <c r="AT35" s="347"/>
      <c r="AU35" s="317" t="s">
        <v>394</v>
      </c>
      <c r="AV35" s="315"/>
      <c r="AW35" s="315"/>
      <c r="AX35" s="315"/>
      <c r="AY35" s="315"/>
      <c r="AZ35" s="315"/>
      <c r="BA35" s="315"/>
      <c r="BB35" s="316"/>
      <c r="BC35" s="345"/>
      <c r="BD35" s="346"/>
      <c r="BE35" s="346"/>
      <c r="BF35" s="346"/>
      <c r="BG35" s="346"/>
      <c r="BH35" s="346"/>
      <c r="BI35" s="346"/>
      <c r="BJ35" s="346"/>
      <c r="BK35" s="7"/>
    </row>
    <row r="36" spans="2:63" ht="12" customHeight="1">
      <c r="B36" s="53"/>
      <c r="C36" s="81"/>
      <c r="D36" s="48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81"/>
      <c r="W36" s="160"/>
      <c r="X36" s="161"/>
      <c r="Y36" s="161"/>
      <c r="Z36" s="161"/>
      <c r="AA36" s="161"/>
      <c r="AB36" s="161"/>
      <c r="AC36" s="161"/>
      <c r="AD36" s="161"/>
      <c r="AE36" s="48"/>
      <c r="AF36" s="53"/>
      <c r="AG36" s="53"/>
      <c r="AH36" s="53"/>
      <c r="AI36" s="53"/>
      <c r="AJ36" s="281" t="s">
        <v>14</v>
      </c>
      <c r="AK36" s="281"/>
      <c r="AL36" s="281"/>
      <c r="AM36" s="48"/>
      <c r="AN36" s="53"/>
      <c r="AO36" s="53"/>
      <c r="AP36" s="53"/>
      <c r="AQ36" s="53"/>
      <c r="AR36" s="281" t="s">
        <v>14</v>
      </c>
      <c r="AS36" s="281"/>
      <c r="AT36" s="281"/>
      <c r="AU36" s="48"/>
      <c r="AV36" s="53"/>
      <c r="AW36" s="53"/>
      <c r="AX36" s="53"/>
      <c r="AY36" s="53"/>
      <c r="AZ36" s="281" t="s">
        <v>14</v>
      </c>
      <c r="BA36" s="281"/>
      <c r="BB36" s="281"/>
      <c r="BC36" s="48"/>
      <c r="BD36" s="53"/>
      <c r="BE36" s="53"/>
      <c r="BF36" s="53"/>
      <c r="BG36" s="53"/>
      <c r="BH36" s="281" t="s">
        <v>14</v>
      </c>
      <c r="BI36" s="281"/>
      <c r="BJ36" s="281"/>
      <c r="BK36" s="7"/>
    </row>
    <row r="37" spans="2:63" ht="12" customHeight="1">
      <c r="B37" s="53"/>
      <c r="C37" s="81"/>
      <c r="D37" s="48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81"/>
      <c r="W37" s="162"/>
      <c r="X37" s="81"/>
      <c r="Y37" s="81"/>
      <c r="Z37" s="81"/>
      <c r="AA37" s="81"/>
      <c r="AB37" s="81"/>
      <c r="AC37" s="81"/>
      <c r="AD37" s="81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7"/>
    </row>
    <row r="38" spans="2:62" s="17" customFormat="1" ht="12" customHeight="1">
      <c r="B38" s="96"/>
      <c r="C38" s="96"/>
      <c r="D38" s="233" t="s">
        <v>148</v>
      </c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96"/>
      <c r="W38" s="344">
        <f>SUM(W41,W43,W45,W47,W49,W51,W53,W55,W57)</f>
        <v>336077</v>
      </c>
      <c r="X38" s="253"/>
      <c r="Y38" s="253"/>
      <c r="Z38" s="253"/>
      <c r="AA38" s="253"/>
      <c r="AB38" s="253"/>
      <c r="AC38" s="253"/>
      <c r="AD38" s="253"/>
      <c r="AE38" s="253">
        <f>SUM(AE41,AE43,AE45,AE47,AE49,AE51,AE53,AE55,AE57)</f>
        <v>1331567469</v>
      </c>
      <c r="AF38" s="253"/>
      <c r="AG38" s="253"/>
      <c r="AH38" s="253"/>
      <c r="AI38" s="253"/>
      <c r="AJ38" s="253"/>
      <c r="AK38" s="253"/>
      <c r="AL38" s="253"/>
      <c r="AM38" s="253">
        <f>SUM(AM41,AM43,AM45,AM47,AM49,AM51,AM53,AM55,AM57)</f>
        <v>1296055098</v>
      </c>
      <c r="AN38" s="253"/>
      <c r="AO38" s="253"/>
      <c r="AP38" s="253"/>
      <c r="AQ38" s="253"/>
      <c r="AR38" s="253"/>
      <c r="AS38" s="253"/>
      <c r="AT38" s="253"/>
      <c r="AU38" s="253">
        <f>SUM(AU41,AU43,AU45,AU47,AU49,AU51,AU53,AU55,AU57)</f>
        <v>35512371</v>
      </c>
      <c r="AV38" s="253"/>
      <c r="AW38" s="253"/>
      <c r="AX38" s="253"/>
      <c r="AY38" s="253"/>
      <c r="AZ38" s="253"/>
      <c r="BA38" s="253"/>
      <c r="BB38" s="253"/>
      <c r="BC38" s="253">
        <f>SUM(BC41,BC43,BC45,BC47,BC49,BC51,BC53,BC55,BC57)</f>
        <v>54353221</v>
      </c>
      <c r="BD38" s="253"/>
      <c r="BE38" s="253"/>
      <c r="BF38" s="253"/>
      <c r="BG38" s="253"/>
      <c r="BH38" s="253"/>
      <c r="BI38" s="253"/>
      <c r="BJ38" s="253"/>
    </row>
    <row r="39" spans="2:62" s="7" customFormat="1" ht="12" customHeight="1">
      <c r="B39" s="53"/>
      <c r="C39" s="5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53"/>
      <c r="W39" s="163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</row>
    <row r="40" spans="2:62" s="7" customFormat="1" ht="12" customHeight="1">
      <c r="B40" s="53"/>
      <c r="C40" s="5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53"/>
      <c r="W40" s="163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</row>
    <row r="41" spans="2:62" s="7" customFormat="1" ht="12" customHeight="1">
      <c r="B41" s="53"/>
      <c r="C41" s="343" t="s">
        <v>314</v>
      </c>
      <c r="D41" s="343"/>
      <c r="E41" s="343"/>
      <c r="F41" s="340" t="s">
        <v>151</v>
      </c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226"/>
      <c r="W41" s="262">
        <v>9534</v>
      </c>
      <c r="X41" s="262"/>
      <c r="Y41" s="262"/>
      <c r="Z41" s="262"/>
      <c r="AA41" s="262"/>
      <c r="AB41" s="262"/>
      <c r="AC41" s="262"/>
      <c r="AD41" s="262"/>
      <c r="AE41" s="262">
        <f>SUM(AM41:BB41)</f>
        <v>13819959</v>
      </c>
      <c r="AF41" s="262"/>
      <c r="AG41" s="262"/>
      <c r="AH41" s="262"/>
      <c r="AI41" s="262"/>
      <c r="AJ41" s="262"/>
      <c r="AK41" s="262"/>
      <c r="AL41" s="262"/>
      <c r="AM41" s="262">
        <v>6051439</v>
      </c>
      <c r="AN41" s="262"/>
      <c r="AO41" s="262"/>
      <c r="AP41" s="262"/>
      <c r="AQ41" s="262"/>
      <c r="AR41" s="262"/>
      <c r="AS41" s="262"/>
      <c r="AT41" s="262"/>
      <c r="AU41" s="262">
        <v>7768520</v>
      </c>
      <c r="AV41" s="262"/>
      <c r="AW41" s="262"/>
      <c r="AX41" s="262"/>
      <c r="AY41" s="262"/>
      <c r="AZ41" s="262"/>
      <c r="BA41" s="262"/>
      <c r="BB41" s="262"/>
      <c r="BC41" s="262">
        <v>236682</v>
      </c>
      <c r="BD41" s="262"/>
      <c r="BE41" s="262"/>
      <c r="BF41" s="262"/>
      <c r="BG41" s="262"/>
      <c r="BH41" s="262"/>
      <c r="BI41" s="262"/>
      <c r="BJ41" s="262"/>
    </row>
    <row r="42" spans="2:62" s="7" customFormat="1" ht="12" customHeight="1">
      <c r="B42" s="53"/>
      <c r="C42" s="164"/>
      <c r="D42" s="164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226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</row>
    <row r="43" spans="2:62" s="7" customFormat="1" ht="12" customHeight="1">
      <c r="B43" s="53"/>
      <c r="C43" s="343" t="s">
        <v>395</v>
      </c>
      <c r="D43" s="343"/>
      <c r="E43" s="343"/>
      <c r="F43" s="342" t="s">
        <v>152</v>
      </c>
      <c r="G43" s="342"/>
      <c r="H43" s="342"/>
      <c r="I43" s="342"/>
      <c r="J43" s="342" t="s">
        <v>153</v>
      </c>
      <c r="K43" s="342"/>
      <c r="L43" s="342"/>
      <c r="M43" s="343" t="s">
        <v>396</v>
      </c>
      <c r="N43" s="343"/>
      <c r="O43" s="343"/>
      <c r="P43" s="342" t="s">
        <v>154</v>
      </c>
      <c r="Q43" s="342"/>
      <c r="R43" s="342"/>
      <c r="S43" s="342"/>
      <c r="T43" s="342"/>
      <c r="U43" s="342"/>
      <c r="V43" s="226"/>
      <c r="W43" s="262">
        <v>84440</v>
      </c>
      <c r="X43" s="262"/>
      <c r="Y43" s="262"/>
      <c r="Z43" s="262"/>
      <c r="AA43" s="262"/>
      <c r="AB43" s="262"/>
      <c r="AC43" s="262"/>
      <c r="AD43" s="262"/>
      <c r="AE43" s="262">
        <f>SUM(AM43:BB43)</f>
        <v>118496392</v>
      </c>
      <c r="AF43" s="262"/>
      <c r="AG43" s="262"/>
      <c r="AH43" s="262"/>
      <c r="AI43" s="262"/>
      <c r="AJ43" s="262"/>
      <c r="AK43" s="262"/>
      <c r="AL43" s="262"/>
      <c r="AM43" s="262">
        <v>115989359</v>
      </c>
      <c r="AN43" s="262"/>
      <c r="AO43" s="262"/>
      <c r="AP43" s="262"/>
      <c r="AQ43" s="262"/>
      <c r="AR43" s="262"/>
      <c r="AS43" s="262"/>
      <c r="AT43" s="262"/>
      <c r="AU43" s="262">
        <v>2507033</v>
      </c>
      <c r="AV43" s="262"/>
      <c r="AW43" s="262"/>
      <c r="AX43" s="262"/>
      <c r="AY43" s="262"/>
      <c r="AZ43" s="262"/>
      <c r="BA43" s="262"/>
      <c r="BB43" s="262"/>
      <c r="BC43" s="262">
        <v>2780303</v>
      </c>
      <c r="BD43" s="262"/>
      <c r="BE43" s="262"/>
      <c r="BF43" s="262"/>
      <c r="BG43" s="262"/>
      <c r="BH43" s="262"/>
      <c r="BI43" s="262"/>
      <c r="BJ43" s="262"/>
    </row>
    <row r="44" spans="2:62" s="7" customFormat="1" ht="12" customHeight="1">
      <c r="B44" s="53"/>
      <c r="C44" s="164"/>
      <c r="D44" s="164"/>
      <c r="E44" s="164"/>
      <c r="F44" s="166"/>
      <c r="G44" s="166"/>
      <c r="H44" s="166"/>
      <c r="I44" s="166"/>
      <c r="J44" s="166"/>
      <c r="K44" s="166"/>
      <c r="L44" s="166"/>
      <c r="M44" s="164"/>
      <c r="N44" s="164"/>
      <c r="O44" s="164"/>
      <c r="P44" s="166"/>
      <c r="Q44" s="166"/>
      <c r="R44" s="166"/>
      <c r="S44" s="166"/>
      <c r="T44" s="166"/>
      <c r="U44" s="166"/>
      <c r="V44" s="226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</row>
    <row r="45" spans="2:62" s="7" customFormat="1" ht="12" customHeight="1">
      <c r="B45" s="53"/>
      <c r="C45" s="339">
        <v>100</v>
      </c>
      <c r="D45" s="339"/>
      <c r="E45" s="339"/>
      <c r="F45" s="342" t="s">
        <v>152</v>
      </c>
      <c r="G45" s="342"/>
      <c r="H45" s="342"/>
      <c r="I45" s="342"/>
      <c r="J45" s="342" t="s">
        <v>397</v>
      </c>
      <c r="K45" s="342"/>
      <c r="L45" s="342"/>
      <c r="M45" s="339">
        <v>200</v>
      </c>
      <c r="N45" s="339"/>
      <c r="O45" s="339"/>
      <c r="P45" s="342" t="s">
        <v>155</v>
      </c>
      <c r="Q45" s="342"/>
      <c r="R45" s="342"/>
      <c r="S45" s="342" t="s">
        <v>397</v>
      </c>
      <c r="T45" s="342"/>
      <c r="U45" s="342"/>
      <c r="V45" s="227"/>
      <c r="W45" s="262">
        <v>97446</v>
      </c>
      <c r="X45" s="262"/>
      <c r="Y45" s="262"/>
      <c r="Z45" s="262"/>
      <c r="AA45" s="262"/>
      <c r="AB45" s="262"/>
      <c r="AC45" s="262"/>
      <c r="AD45" s="262"/>
      <c r="AE45" s="262">
        <f>SUM(AM45:BB45)</f>
        <v>235334858</v>
      </c>
      <c r="AF45" s="262"/>
      <c r="AG45" s="262"/>
      <c r="AH45" s="262"/>
      <c r="AI45" s="262"/>
      <c r="AJ45" s="262"/>
      <c r="AK45" s="262"/>
      <c r="AL45" s="262"/>
      <c r="AM45" s="262">
        <v>232808034</v>
      </c>
      <c r="AN45" s="262"/>
      <c r="AO45" s="262"/>
      <c r="AP45" s="262"/>
      <c r="AQ45" s="262"/>
      <c r="AR45" s="262"/>
      <c r="AS45" s="262"/>
      <c r="AT45" s="262"/>
      <c r="AU45" s="262">
        <v>2526824</v>
      </c>
      <c r="AV45" s="262"/>
      <c r="AW45" s="262"/>
      <c r="AX45" s="262"/>
      <c r="AY45" s="262"/>
      <c r="AZ45" s="262"/>
      <c r="BA45" s="262"/>
      <c r="BB45" s="262"/>
      <c r="BC45" s="262">
        <v>8225104</v>
      </c>
      <c r="BD45" s="262"/>
      <c r="BE45" s="262"/>
      <c r="BF45" s="262"/>
      <c r="BG45" s="262"/>
      <c r="BH45" s="262"/>
      <c r="BI45" s="262"/>
      <c r="BJ45" s="262"/>
    </row>
    <row r="46" spans="2:62" s="7" customFormat="1" ht="12" customHeight="1">
      <c r="B46" s="53"/>
      <c r="C46" s="167"/>
      <c r="D46" s="167"/>
      <c r="E46" s="167"/>
      <c r="F46" s="166"/>
      <c r="G46" s="166"/>
      <c r="H46" s="166"/>
      <c r="I46" s="166"/>
      <c r="J46" s="166"/>
      <c r="K46" s="166"/>
      <c r="L46" s="166"/>
      <c r="M46" s="167"/>
      <c r="N46" s="167"/>
      <c r="O46" s="167"/>
      <c r="P46" s="166"/>
      <c r="Q46" s="166"/>
      <c r="R46" s="166"/>
      <c r="S46" s="166"/>
      <c r="T46" s="166"/>
      <c r="U46" s="166"/>
      <c r="V46" s="227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</row>
    <row r="47" spans="2:62" s="7" customFormat="1" ht="12" customHeight="1">
      <c r="B47" s="53"/>
      <c r="C47" s="339">
        <v>200</v>
      </c>
      <c r="D47" s="339"/>
      <c r="E47" s="339"/>
      <c r="F47" s="342" t="s">
        <v>152</v>
      </c>
      <c r="G47" s="342"/>
      <c r="H47" s="342"/>
      <c r="I47" s="342"/>
      <c r="J47" s="342" t="s">
        <v>397</v>
      </c>
      <c r="K47" s="342"/>
      <c r="L47" s="342"/>
      <c r="M47" s="339">
        <v>300</v>
      </c>
      <c r="N47" s="339"/>
      <c r="O47" s="339"/>
      <c r="P47" s="342" t="s">
        <v>155</v>
      </c>
      <c r="Q47" s="342"/>
      <c r="R47" s="342"/>
      <c r="S47" s="342" t="s">
        <v>397</v>
      </c>
      <c r="T47" s="342"/>
      <c r="U47" s="342"/>
      <c r="V47" s="227"/>
      <c r="W47" s="262">
        <v>55274</v>
      </c>
      <c r="X47" s="262"/>
      <c r="Y47" s="262"/>
      <c r="Z47" s="262"/>
      <c r="AA47" s="262"/>
      <c r="AB47" s="262"/>
      <c r="AC47" s="262"/>
      <c r="AD47" s="262"/>
      <c r="AE47" s="262">
        <f>SUM(AM47:BB47)</f>
        <v>203350296</v>
      </c>
      <c r="AF47" s="262"/>
      <c r="AG47" s="262"/>
      <c r="AH47" s="262"/>
      <c r="AI47" s="262"/>
      <c r="AJ47" s="262"/>
      <c r="AK47" s="262"/>
      <c r="AL47" s="262"/>
      <c r="AM47" s="262">
        <v>201765168</v>
      </c>
      <c r="AN47" s="262"/>
      <c r="AO47" s="262"/>
      <c r="AP47" s="262"/>
      <c r="AQ47" s="262"/>
      <c r="AR47" s="262"/>
      <c r="AS47" s="262"/>
      <c r="AT47" s="262"/>
      <c r="AU47" s="262">
        <v>1585128</v>
      </c>
      <c r="AV47" s="262"/>
      <c r="AW47" s="262"/>
      <c r="AX47" s="262"/>
      <c r="AY47" s="262"/>
      <c r="AZ47" s="262"/>
      <c r="BA47" s="262"/>
      <c r="BB47" s="262"/>
      <c r="BC47" s="262">
        <v>7894558</v>
      </c>
      <c r="BD47" s="262"/>
      <c r="BE47" s="262"/>
      <c r="BF47" s="262"/>
      <c r="BG47" s="262"/>
      <c r="BH47" s="262"/>
      <c r="BI47" s="262"/>
      <c r="BJ47" s="262"/>
    </row>
    <row r="48" spans="2:62" s="7" customFormat="1" ht="12" customHeight="1">
      <c r="B48" s="53"/>
      <c r="C48" s="167"/>
      <c r="D48" s="167"/>
      <c r="E48" s="167"/>
      <c r="F48" s="166"/>
      <c r="G48" s="166"/>
      <c r="H48" s="166"/>
      <c r="I48" s="166"/>
      <c r="J48" s="166"/>
      <c r="K48" s="166"/>
      <c r="L48" s="166"/>
      <c r="M48" s="167"/>
      <c r="N48" s="167"/>
      <c r="O48" s="167"/>
      <c r="P48" s="166"/>
      <c r="Q48" s="166"/>
      <c r="R48" s="166"/>
      <c r="S48" s="166"/>
      <c r="T48" s="166"/>
      <c r="U48" s="166"/>
      <c r="V48" s="227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</row>
    <row r="49" spans="2:62" s="7" customFormat="1" ht="12" customHeight="1">
      <c r="B49" s="53"/>
      <c r="C49" s="339">
        <v>300</v>
      </c>
      <c r="D49" s="339"/>
      <c r="E49" s="339"/>
      <c r="F49" s="342" t="s">
        <v>152</v>
      </c>
      <c r="G49" s="342"/>
      <c r="H49" s="342"/>
      <c r="I49" s="342"/>
      <c r="J49" s="342" t="s">
        <v>397</v>
      </c>
      <c r="K49" s="342"/>
      <c r="L49" s="342"/>
      <c r="M49" s="339">
        <v>400</v>
      </c>
      <c r="N49" s="339"/>
      <c r="O49" s="339"/>
      <c r="P49" s="342" t="s">
        <v>155</v>
      </c>
      <c r="Q49" s="342"/>
      <c r="R49" s="342"/>
      <c r="S49" s="342" t="s">
        <v>397</v>
      </c>
      <c r="T49" s="342"/>
      <c r="U49" s="342"/>
      <c r="V49" s="227"/>
      <c r="W49" s="262">
        <v>30427</v>
      </c>
      <c r="X49" s="262"/>
      <c r="Y49" s="262"/>
      <c r="Z49" s="262"/>
      <c r="AA49" s="262"/>
      <c r="AB49" s="262"/>
      <c r="AC49" s="262"/>
      <c r="AD49" s="262"/>
      <c r="AE49" s="262">
        <f>SUM(AM49:BB49)</f>
        <v>150955795</v>
      </c>
      <c r="AF49" s="262"/>
      <c r="AG49" s="262"/>
      <c r="AH49" s="262"/>
      <c r="AI49" s="262"/>
      <c r="AJ49" s="262"/>
      <c r="AK49" s="262"/>
      <c r="AL49" s="262"/>
      <c r="AM49" s="262">
        <v>149731306</v>
      </c>
      <c r="AN49" s="262"/>
      <c r="AO49" s="262"/>
      <c r="AP49" s="262"/>
      <c r="AQ49" s="262"/>
      <c r="AR49" s="262"/>
      <c r="AS49" s="262"/>
      <c r="AT49" s="262"/>
      <c r="AU49" s="262">
        <v>1224489</v>
      </c>
      <c r="AV49" s="262"/>
      <c r="AW49" s="262"/>
      <c r="AX49" s="262"/>
      <c r="AY49" s="262"/>
      <c r="AZ49" s="262"/>
      <c r="BA49" s="262"/>
      <c r="BB49" s="262"/>
      <c r="BC49" s="262">
        <v>6209046</v>
      </c>
      <c r="BD49" s="262"/>
      <c r="BE49" s="262"/>
      <c r="BF49" s="262"/>
      <c r="BG49" s="262"/>
      <c r="BH49" s="262"/>
      <c r="BI49" s="262"/>
      <c r="BJ49" s="262"/>
    </row>
    <row r="50" spans="2:62" s="7" customFormat="1" ht="12" customHeight="1">
      <c r="B50" s="53"/>
      <c r="C50" s="168"/>
      <c r="D50" s="168"/>
      <c r="E50" s="168"/>
      <c r="F50" s="168"/>
      <c r="G50" s="168"/>
      <c r="H50" s="168"/>
      <c r="I50" s="168"/>
      <c r="J50" s="168"/>
      <c r="K50" s="168"/>
      <c r="L50" s="169"/>
      <c r="M50" s="170"/>
      <c r="N50" s="170"/>
      <c r="O50" s="170"/>
      <c r="P50" s="170"/>
      <c r="Q50" s="170"/>
      <c r="R50" s="171"/>
      <c r="S50" s="171"/>
      <c r="T50" s="171"/>
      <c r="U50" s="171"/>
      <c r="V50" s="226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</row>
    <row r="51" spans="2:62" s="7" customFormat="1" ht="12" customHeight="1">
      <c r="B51" s="53"/>
      <c r="C51" s="339">
        <v>400</v>
      </c>
      <c r="D51" s="339"/>
      <c r="E51" s="339"/>
      <c r="F51" s="342" t="s">
        <v>152</v>
      </c>
      <c r="G51" s="342"/>
      <c r="H51" s="342"/>
      <c r="I51" s="342"/>
      <c r="J51" s="342" t="s">
        <v>397</v>
      </c>
      <c r="K51" s="342"/>
      <c r="L51" s="342"/>
      <c r="M51" s="339">
        <v>550</v>
      </c>
      <c r="N51" s="339"/>
      <c r="O51" s="339"/>
      <c r="P51" s="342" t="s">
        <v>155</v>
      </c>
      <c r="Q51" s="342"/>
      <c r="R51" s="342"/>
      <c r="S51" s="342" t="s">
        <v>397</v>
      </c>
      <c r="T51" s="342"/>
      <c r="U51" s="342"/>
      <c r="V51" s="227"/>
      <c r="W51" s="262">
        <v>25791</v>
      </c>
      <c r="X51" s="262"/>
      <c r="Y51" s="262"/>
      <c r="Z51" s="262"/>
      <c r="AA51" s="262"/>
      <c r="AB51" s="262"/>
      <c r="AC51" s="262"/>
      <c r="AD51" s="262"/>
      <c r="AE51" s="262">
        <f>SUM(AM51:BB51)</f>
        <v>166842761</v>
      </c>
      <c r="AF51" s="262"/>
      <c r="AG51" s="262"/>
      <c r="AH51" s="262"/>
      <c r="AI51" s="262"/>
      <c r="AJ51" s="262"/>
      <c r="AK51" s="262"/>
      <c r="AL51" s="262"/>
      <c r="AM51" s="262">
        <v>165406804</v>
      </c>
      <c r="AN51" s="262"/>
      <c r="AO51" s="262"/>
      <c r="AP51" s="262"/>
      <c r="AQ51" s="262"/>
      <c r="AR51" s="262"/>
      <c r="AS51" s="262"/>
      <c r="AT51" s="262"/>
      <c r="AU51" s="262">
        <v>1435957</v>
      </c>
      <c r="AV51" s="262"/>
      <c r="AW51" s="262"/>
      <c r="AX51" s="262"/>
      <c r="AY51" s="262"/>
      <c r="AZ51" s="262"/>
      <c r="BA51" s="262"/>
      <c r="BB51" s="262"/>
      <c r="BC51" s="262">
        <v>7215340</v>
      </c>
      <c r="BD51" s="262"/>
      <c r="BE51" s="262"/>
      <c r="BF51" s="262"/>
      <c r="BG51" s="262"/>
      <c r="BH51" s="262"/>
      <c r="BI51" s="262"/>
      <c r="BJ51" s="262"/>
    </row>
    <row r="52" spans="2:62" s="7" customFormat="1" ht="12" customHeight="1">
      <c r="B52" s="53"/>
      <c r="C52" s="167"/>
      <c r="D52" s="167"/>
      <c r="E52" s="167"/>
      <c r="F52" s="166"/>
      <c r="G52" s="166"/>
      <c r="H52" s="166"/>
      <c r="I52" s="166"/>
      <c r="J52" s="166"/>
      <c r="K52" s="166"/>
      <c r="L52" s="166"/>
      <c r="M52" s="167"/>
      <c r="N52" s="167"/>
      <c r="O52" s="167"/>
      <c r="P52" s="166"/>
      <c r="Q52" s="166"/>
      <c r="R52" s="166"/>
      <c r="S52" s="166"/>
      <c r="T52" s="166"/>
      <c r="U52" s="166"/>
      <c r="V52" s="227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</row>
    <row r="53" spans="2:62" s="7" customFormat="1" ht="12" customHeight="1">
      <c r="B53" s="53"/>
      <c r="C53" s="339">
        <v>550</v>
      </c>
      <c r="D53" s="339"/>
      <c r="E53" s="339"/>
      <c r="F53" s="342" t="s">
        <v>152</v>
      </c>
      <c r="G53" s="342"/>
      <c r="H53" s="342"/>
      <c r="I53" s="342"/>
      <c r="J53" s="342" t="s">
        <v>397</v>
      </c>
      <c r="K53" s="342"/>
      <c r="L53" s="342"/>
      <c r="M53" s="339">
        <v>700</v>
      </c>
      <c r="N53" s="339"/>
      <c r="O53" s="339"/>
      <c r="P53" s="342" t="s">
        <v>155</v>
      </c>
      <c r="Q53" s="342"/>
      <c r="R53" s="342"/>
      <c r="S53" s="342" t="s">
        <v>397</v>
      </c>
      <c r="T53" s="342"/>
      <c r="U53" s="342"/>
      <c r="V53" s="227"/>
      <c r="W53" s="262">
        <v>12297</v>
      </c>
      <c r="X53" s="262"/>
      <c r="Y53" s="262"/>
      <c r="Z53" s="262"/>
      <c r="AA53" s="262"/>
      <c r="AB53" s="262"/>
      <c r="AC53" s="262"/>
      <c r="AD53" s="262"/>
      <c r="AE53" s="262">
        <f>SUM(AM53:BB53)</f>
        <v>100666594</v>
      </c>
      <c r="AF53" s="262"/>
      <c r="AG53" s="262"/>
      <c r="AH53" s="262"/>
      <c r="AI53" s="262"/>
      <c r="AJ53" s="262"/>
      <c r="AK53" s="262"/>
      <c r="AL53" s="262"/>
      <c r="AM53" s="262">
        <v>99679720</v>
      </c>
      <c r="AN53" s="262"/>
      <c r="AO53" s="262"/>
      <c r="AP53" s="262"/>
      <c r="AQ53" s="262"/>
      <c r="AR53" s="262"/>
      <c r="AS53" s="262"/>
      <c r="AT53" s="262"/>
      <c r="AU53" s="262">
        <v>986874</v>
      </c>
      <c r="AV53" s="262"/>
      <c r="AW53" s="262"/>
      <c r="AX53" s="262"/>
      <c r="AY53" s="262"/>
      <c r="AZ53" s="262"/>
      <c r="BA53" s="262"/>
      <c r="BB53" s="262"/>
      <c r="BC53" s="262">
        <v>4551909</v>
      </c>
      <c r="BD53" s="262"/>
      <c r="BE53" s="262"/>
      <c r="BF53" s="262"/>
      <c r="BG53" s="262"/>
      <c r="BH53" s="262"/>
      <c r="BI53" s="262"/>
      <c r="BJ53" s="262"/>
    </row>
    <row r="54" spans="2:62" s="7" customFormat="1" ht="12" customHeight="1">
      <c r="B54" s="53"/>
      <c r="C54" s="167"/>
      <c r="D54" s="167"/>
      <c r="E54" s="167"/>
      <c r="F54" s="166"/>
      <c r="G54" s="166"/>
      <c r="H54" s="166"/>
      <c r="I54" s="166"/>
      <c r="J54" s="166"/>
      <c r="K54" s="166"/>
      <c r="L54" s="166"/>
      <c r="M54" s="167"/>
      <c r="N54" s="167"/>
      <c r="O54" s="167"/>
      <c r="P54" s="166"/>
      <c r="Q54" s="166"/>
      <c r="R54" s="166"/>
      <c r="S54" s="166"/>
      <c r="T54" s="166"/>
      <c r="U54" s="166"/>
      <c r="V54" s="227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</row>
    <row r="55" spans="2:62" s="7" customFormat="1" ht="12" customHeight="1">
      <c r="B55" s="53"/>
      <c r="C55" s="339">
        <v>700</v>
      </c>
      <c r="D55" s="339"/>
      <c r="E55" s="339"/>
      <c r="F55" s="342" t="s">
        <v>152</v>
      </c>
      <c r="G55" s="342"/>
      <c r="H55" s="342"/>
      <c r="I55" s="342"/>
      <c r="J55" s="342" t="s">
        <v>397</v>
      </c>
      <c r="K55" s="342"/>
      <c r="L55" s="342"/>
      <c r="M55" s="339">
        <v>1000</v>
      </c>
      <c r="N55" s="339"/>
      <c r="O55" s="339"/>
      <c r="P55" s="342" t="s">
        <v>155</v>
      </c>
      <c r="Q55" s="342"/>
      <c r="R55" s="342"/>
      <c r="S55" s="342" t="s">
        <v>397</v>
      </c>
      <c r="T55" s="342"/>
      <c r="U55" s="342"/>
      <c r="V55" s="227"/>
      <c r="W55" s="262">
        <v>10630</v>
      </c>
      <c r="X55" s="262"/>
      <c r="Y55" s="262"/>
      <c r="Z55" s="262"/>
      <c r="AA55" s="262"/>
      <c r="AB55" s="262"/>
      <c r="AC55" s="262"/>
      <c r="AD55" s="262"/>
      <c r="AE55" s="262">
        <f>SUM(AM55:BB55)</f>
        <v>113480444</v>
      </c>
      <c r="AF55" s="262"/>
      <c r="AG55" s="262"/>
      <c r="AH55" s="262"/>
      <c r="AI55" s="262"/>
      <c r="AJ55" s="262"/>
      <c r="AK55" s="262"/>
      <c r="AL55" s="262"/>
      <c r="AM55" s="262">
        <v>109838653</v>
      </c>
      <c r="AN55" s="262"/>
      <c r="AO55" s="262"/>
      <c r="AP55" s="262"/>
      <c r="AQ55" s="262"/>
      <c r="AR55" s="262"/>
      <c r="AS55" s="262"/>
      <c r="AT55" s="262"/>
      <c r="AU55" s="262">
        <v>3641791</v>
      </c>
      <c r="AV55" s="262"/>
      <c r="AW55" s="262"/>
      <c r="AX55" s="262"/>
      <c r="AY55" s="262"/>
      <c r="AZ55" s="262"/>
      <c r="BA55" s="262"/>
      <c r="BB55" s="262"/>
      <c r="BC55" s="262">
        <v>5346850</v>
      </c>
      <c r="BD55" s="262"/>
      <c r="BE55" s="262"/>
      <c r="BF55" s="262"/>
      <c r="BG55" s="262"/>
      <c r="BH55" s="262"/>
      <c r="BI55" s="262"/>
      <c r="BJ55" s="262"/>
    </row>
    <row r="56" spans="2:62" s="7" customFormat="1" ht="12" customHeight="1">
      <c r="B56" s="53"/>
      <c r="C56" s="172"/>
      <c r="D56" s="167"/>
      <c r="E56" s="167"/>
      <c r="F56" s="166"/>
      <c r="G56" s="166"/>
      <c r="H56" s="166"/>
      <c r="I56" s="166"/>
      <c r="J56" s="166"/>
      <c r="K56" s="166"/>
      <c r="L56" s="166"/>
      <c r="M56" s="172"/>
      <c r="N56" s="167"/>
      <c r="O56" s="167"/>
      <c r="P56" s="166"/>
      <c r="Q56" s="166"/>
      <c r="R56" s="166"/>
      <c r="S56" s="166"/>
      <c r="T56" s="166"/>
      <c r="U56" s="166"/>
      <c r="V56" s="227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</row>
    <row r="57" spans="2:62" s="7" customFormat="1" ht="12" customHeight="1">
      <c r="B57" s="53"/>
      <c r="C57" s="338">
        <v>1000</v>
      </c>
      <c r="D57" s="339"/>
      <c r="E57" s="339"/>
      <c r="F57" s="340" t="s">
        <v>156</v>
      </c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226"/>
      <c r="W57" s="262">
        <v>10238</v>
      </c>
      <c r="X57" s="262"/>
      <c r="Y57" s="262"/>
      <c r="Z57" s="262"/>
      <c r="AA57" s="262"/>
      <c r="AB57" s="262"/>
      <c r="AC57" s="262"/>
      <c r="AD57" s="262"/>
      <c r="AE57" s="262">
        <f>SUM(AM57:BB57)</f>
        <v>228620370</v>
      </c>
      <c r="AF57" s="262"/>
      <c r="AG57" s="262"/>
      <c r="AH57" s="262"/>
      <c r="AI57" s="262"/>
      <c r="AJ57" s="262"/>
      <c r="AK57" s="262"/>
      <c r="AL57" s="262"/>
      <c r="AM57" s="262">
        <v>214784615</v>
      </c>
      <c r="AN57" s="262"/>
      <c r="AO57" s="262"/>
      <c r="AP57" s="262"/>
      <c r="AQ57" s="262"/>
      <c r="AR57" s="262"/>
      <c r="AS57" s="262"/>
      <c r="AT57" s="262"/>
      <c r="AU57" s="262">
        <v>13835755</v>
      </c>
      <c r="AV57" s="262"/>
      <c r="AW57" s="262"/>
      <c r="AX57" s="262"/>
      <c r="AY57" s="262"/>
      <c r="AZ57" s="262"/>
      <c r="BA57" s="262"/>
      <c r="BB57" s="262"/>
      <c r="BC57" s="262">
        <v>11893429</v>
      </c>
      <c r="BD57" s="262"/>
      <c r="BE57" s="262"/>
      <c r="BF57" s="262"/>
      <c r="BG57" s="262"/>
      <c r="BH57" s="262"/>
      <c r="BI57" s="262"/>
      <c r="BJ57" s="262"/>
    </row>
    <row r="58" spans="2:62" s="7" customFormat="1" ht="12" customHeight="1">
      <c r="B58" s="50"/>
      <c r="C58" s="92"/>
      <c r="D58" s="91"/>
      <c r="E58" s="91"/>
      <c r="F58" s="91"/>
      <c r="G58" s="91"/>
      <c r="H58" s="91"/>
      <c r="I58" s="91"/>
      <c r="J58" s="91"/>
      <c r="K58" s="91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173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</row>
    <row r="59" spans="2:62" s="7" customFormat="1" ht="12" customHeight="1">
      <c r="B59" s="53"/>
      <c r="C59" s="249" t="s">
        <v>7</v>
      </c>
      <c r="D59" s="249"/>
      <c r="E59" s="2" t="s">
        <v>8</v>
      </c>
      <c r="F59" s="3" t="s">
        <v>391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81"/>
      <c r="BI59" s="81"/>
      <c r="BJ59" s="81"/>
    </row>
    <row r="60" spans="2:62" s="7" customFormat="1" ht="12" customHeight="1">
      <c r="B60" s="53"/>
      <c r="C60" s="341" t="s">
        <v>7</v>
      </c>
      <c r="D60" s="341"/>
      <c r="E60" s="2" t="s">
        <v>8</v>
      </c>
      <c r="F60" s="3" t="s">
        <v>392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81"/>
      <c r="BI60" s="81"/>
      <c r="BJ60" s="81"/>
    </row>
    <row r="61" spans="2:62" s="7" customFormat="1" ht="12" customHeight="1">
      <c r="B61" s="53"/>
      <c r="C61" s="127"/>
      <c r="D61" s="81"/>
      <c r="E61" s="81"/>
      <c r="F61" s="3" t="s">
        <v>393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81"/>
      <c r="BI61" s="81"/>
      <c r="BJ61" s="81"/>
    </row>
    <row r="62" spans="2:63" ht="12" customHeight="1">
      <c r="B62" s="337" t="s">
        <v>147</v>
      </c>
      <c r="C62" s="337"/>
      <c r="D62" s="337"/>
      <c r="E62" s="2" t="s">
        <v>8</v>
      </c>
      <c r="F62" s="3" t="s">
        <v>232</v>
      </c>
      <c r="BK62" s="7"/>
    </row>
    <row r="63" spans="2:63" ht="10.5" customHeight="1">
      <c r="B63" s="7"/>
      <c r="BK63" s="7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>
      <c r="AB77" s="21"/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sheetProtection/>
  <mergeCells count="229">
    <mergeCell ref="AO11:AY11"/>
    <mergeCell ref="AZ11:BJ11"/>
    <mergeCell ref="B3:BJ3"/>
    <mergeCell ref="B5:R6"/>
    <mergeCell ref="S5:AN5"/>
    <mergeCell ref="AO5:BJ5"/>
    <mergeCell ref="S6:AC6"/>
    <mergeCell ref="AD6:AN6"/>
    <mergeCell ref="AO6:AY6"/>
    <mergeCell ref="AZ6:BJ6"/>
    <mergeCell ref="AO13:AY13"/>
    <mergeCell ref="AZ13:BJ13"/>
    <mergeCell ref="C8:Q8"/>
    <mergeCell ref="S8:AC8"/>
    <mergeCell ref="AD8:AN8"/>
    <mergeCell ref="AO8:AY8"/>
    <mergeCell ref="AZ8:BJ8"/>
    <mergeCell ref="C11:Q11"/>
    <mergeCell ref="S11:AC11"/>
    <mergeCell ref="AD11:AN11"/>
    <mergeCell ref="AO16:AY16"/>
    <mergeCell ref="AZ16:BJ16"/>
    <mergeCell ref="D12:Q12"/>
    <mergeCell ref="S12:AC12"/>
    <mergeCell ref="AD12:AN12"/>
    <mergeCell ref="AO12:AY12"/>
    <mergeCell ref="AZ12:BJ12"/>
    <mergeCell ref="D13:Q13"/>
    <mergeCell ref="S13:AC13"/>
    <mergeCell ref="AD13:AN13"/>
    <mergeCell ref="AO19:AY19"/>
    <mergeCell ref="AZ19:BJ19"/>
    <mergeCell ref="C15:Q15"/>
    <mergeCell ref="S15:AC15"/>
    <mergeCell ref="AD15:AN15"/>
    <mergeCell ref="AO15:AY15"/>
    <mergeCell ref="AZ15:BJ15"/>
    <mergeCell ref="D16:Q16"/>
    <mergeCell ref="S16:AC16"/>
    <mergeCell ref="AD16:AN16"/>
    <mergeCell ref="AO21:AY21"/>
    <mergeCell ref="AZ21:BJ21"/>
    <mergeCell ref="D17:Q17"/>
    <mergeCell ref="S17:AC17"/>
    <mergeCell ref="AD17:AN17"/>
    <mergeCell ref="AO17:AY17"/>
    <mergeCell ref="AZ17:BJ17"/>
    <mergeCell ref="C19:Q19"/>
    <mergeCell ref="S19:AC19"/>
    <mergeCell ref="AD19:AN19"/>
    <mergeCell ref="AO24:AY24"/>
    <mergeCell ref="AZ24:BJ24"/>
    <mergeCell ref="D20:Q20"/>
    <mergeCell ref="S20:AC20"/>
    <mergeCell ref="AD20:AN20"/>
    <mergeCell ref="AO20:AY20"/>
    <mergeCell ref="AZ20:BJ20"/>
    <mergeCell ref="D21:Q21"/>
    <mergeCell ref="S21:AC21"/>
    <mergeCell ref="AD21:AN21"/>
    <mergeCell ref="AZ25:BJ25"/>
    <mergeCell ref="B27:D27"/>
    <mergeCell ref="C23:Q23"/>
    <mergeCell ref="S23:AC23"/>
    <mergeCell ref="AD23:AN23"/>
    <mergeCell ref="AO23:AY23"/>
    <mergeCell ref="AZ23:BJ23"/>
    <mergeCell ref="D24:Q24"/>
    <mergeCell ref="S24:AC24"/>
    <mergeCell ref="AD24:AN24"/>
    <mergeCell ref="D25:Q25"/>
    <mergeCell ref="S25:AC25"/>
    <mergeCell ref="AD25:AN25"/>
    <mergeCell ref="AO25:AY25"/>
    <mergeCell ref="B31:BJ31"/>
    <mergeCell ref="AY32:BJ32"/>
    <mergeCell ref="B33:V35"/>
    <mergeCell ref="W33:AD35"/>
    <mergeCell ref="AE33:BB33"/>
    <mergeCell ref="BC33:BJ35"/>
    <mergeCell ref="AE34:AL34"/>
    <mergeCell ref="AM34:AT34"/>
    <mergeCell ref="AU34:BB34"/>
    <mergeCell ref="AE35:AL35"/>
    <mergeCell ref="AJ36:AL36"/>
    <mergeCell ref="AR36:AT36"/>
    <mergeCell ref="AZ36:BB36"/>
    <mergeCell ref="BH36:BJ36"/>
    <mergeCell ref="AU38:BB38"/>
    <mergeCell ref="BC38:BJ38"/>
    <mergeCell ref="AM35:AT35"/>
    <mergeCell ref="AU35:BB35"/>
    <mergeCell ref="D38:U38"/>
    <mergeCell ref="W38:AD38"/>
    <mergeCell ref="AE38:AL38"/>
    <mergeCell ref="AM38:AT38"/>
    <mergeCell ref="C41:E41"/>
    <mergeCell ref="F41:U41"/>
    <mergeCell ref="W41:AD41"/>
    <mergeCell ref="AE41:AL41"/>
    <mergeCell ref="BC41:BJ41"/>
    <mergeCell ref="W42:AD42"/>
    <mergeCell ref="AE42:AL42"/>
    <mergeCell ref="AM42:AT42"/>
    <mergeCell ref="AU42:BB42"/>
    <mergeCell ref="BC42:BJ42"/>
    <mergeCell ref="AM41:AT41"/>
    <mergeCell ref="AU41:BB41"/>
    <mergeCell ref="BC44:BJ44"/>
    <mergeCell ref="C43:E43"/>
    <mergeCell ref="F43:I43"/>
    <mergeCell ref="J43:L43"/>
    <mergeCell ref="M43:O43"/>
    <mergeCell ref="P43:U43"/>
    <mergeCell ref="W43:AD43"/>
    <mergeCell ref="W44:AD44"/>
    <mergeCell ref="AE44:AL44"/>
    <mergeCell ref="AM44:AT44"/>
    <mergeCell ref="AU44:BB44"/>
    <mergeCell ref="AE43:AL43"/>
    <mergeCell ref="AM43:AT43"/>
    <mergeCell ref="AU43:BB43"/>
    <mergeCell ref="AM46:AT46"/>
    <mergeCell ref="AU46:BB46"/>
    <mergeCell ref="BC43:BJ43"/>
    <mergeCell ref="C45:E45"/>
    <mergeCell ref="F45:I45"/>
    <mergeCell ref="J45:L45"/>
    <mergeCell ref="M45:O45"/>
    <mergeCell ref="AM45:AT45"/>
    <mergeCell ref="AU45:BB45"/>
    <mergeCell ref="BC45:BJ45"/>
    <mergeCell ref="BC46:BJ46"/>
    <mergeCell ref="P47:R47"/>
    <mergeCell ref="S47:U47"/>
    <mergeCell ref="W45:AD45"/>
    <mergeCell ref="AE45:AL45"/>
    <mergeCell ref="P45:R45"/>
    <mergeCell ref="S45:U45"/>
    <mergeCell ref="BC47:BJ47"/>
    <mergeCell ref="W46:AD46"/>
    <mergeCell ref="AE46:AL46"/>
    <mergeCell ref="C47:E47"/>
    <mergeCell ref="F47:I47"/>
    <mergeCell ref="J47:L47"/>
    <mergeCell ref="M47:O47"/>
    <mergeCell ref="BC48:BJ48"/>
    <mergeCell ref="W47:AD47"/>
    <mergeCell ref="AE47:AL47"/>
    <mergeCell ref="AM47:AT47"/>
    <mergeCell ref="AU47:BB47"/>
    <mergeCell ref="W48:AD48"/>
    <mergeCell ref="AE48:AL48"/>
    <mergeCell ref="AM48:AT48"/>
    <mergeCell ref="AU48:BB48"/>
    <mergeCell ref="C49:E49"/>
    <mergeCell ref="F49:I49"/>
    <mergeCell ref="J49:L49"/>
    <mergeCell ref="M49:O49"/>
    <mergeCell ref="AM49:AT49"/>
    <mergeCell ref="AU49:BB49"/>
    <mergeCell ref="BC49:BJ49"/>
    <mergeCell ref="W50:AD50"/>
    <mergeCell ref="AE50:AL50"/>
    <mergeCell ref="AM50:AT50"/>
    <mergeCell ref="AU50:BB50"/>
    <mergeCell ref="BC50:BJ50"/>
    <mergeCell ref="P51:R51"/>
    <mergeCell ref="S51:U51"/>
    <mergeCell ref="W49:AD49"/>
    <mergeCell ref="AE49:AL49"/>
    <mergeCell ref="P49:R49"/>
    <mergeCell ref="S49:U49"/>
    <mergeCell ref="C51:E51"/>
    <mergeCell ref="F51:I51"/>
    <mergeCell ref="J51:L51"/>
    <mergeCell ref="M51:O51"/>
    <mergeCell ref="BC51:BJ51"/>
    <mergeCell ref="W52:AD52"/>
    <mergeCell ref="AE52:AL52"/>
    <mergeCell ref="AM52:AT52"/>
    <mergeCell ref="AU52:BB52"/>
    <mergeCell ref="BC52:BJ52"/>
    <mergeCell ref="W51:AD51"/>
    <mergeCell ref="AE51:AL51"/>
    <mergeCell ref="AM51:AT51"/>
    <mergeCell ref="AU51:BB51"/>
    <mergeCell ref="C53:E53"/>
    <mergeCell ref="F53:I53"/>
    <mergeCell ref="J53:L53"/>
    <mergeCell ref="M53:O53"/>
    <mergeCell ref="AM53:AT53"/>
    <mergeCell ref="AU53:BB53"/>
    <mergeCell ref="BC53:BJ53"/>
    <mergeCell ref="W54:AD54"/>
    <mergeCell ref="AE54:AL54"/>
    <mergeCell ref="AM54:AT54"/>
    <mergeCell ref="AU54:BB54"/>
    <mergeCell ref="BC54:BJ54"/>
    <mergeCell ref="P55:R55"/>
    <mergeCell ref="S55:U55"/>
    <mergeCell ref="W53:AD53"/>
    <mergeCell ref="AE53:AL53"/>
    <mergeCell ref="P53:R53"/>
    <mergeCell ref="S53:U53"/>
    <mergeCell ref="C55:E55"/>
    <mergeCell ref="F55:I55"/>
    <mergeCell ref="J55:L55"/>
    <mergeCell ref="M55:O55"/>
    <mergeCell ref="BC55:BJ55"/>
    <mergeCell ref="W56:AD56"/>
    <mergeCell ref="AE56:AL56"/>
    <mergeCell ref="AM56:AT56"/>
    <mergeCell ref="AU56:BB56"/>
    <mergeCell ref="BC56:BJ56"/>
    <mergeCell ref="W55:AD55"/>
    <mergeCell ref="AE55:AL55"/>
    <mergeCell ref="AM55:AT55"/>
    <mergeCell ref="AU55:BB55"/>
    <mergeCell ref="BC57:BJ57"/>
    <mergeCell ref="B62:D62"/>
    <mergeCell ref="C57:E57"/>
    <mergeCell ref="F57:U57"/>
    <mergeCell ref="W57:AD57"/>
    <mergeCell ref="AE57:AL57"/>
    <mergeCell ref="AM57:AT57"/>
    <mergeCell ref="AU57:BB57"/>
    <mergeCell ref="C59:D59"/>
    <mergeCell ref="C60:D6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5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60" width="1.625" style="3" customWidth="1"/>
    <col min="61" max="61" width="1.75390625" style="3" customWidth="1"/>
    <col min="62" max="62" width="1.625" style="3" customWidth="1"/>
    <col min="63" max="16384" width="9.00390625" style="3" customWidth="1"/>
  </cols>
  <sheetData>
    <row r="1" spans="1:63" s="7" customFormat="1" ht="10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31" t="s">
        <v>308</v>
      </c>
      <c r="BK1" s="31"/>
    </row>
    <row r="2" spans="1:61" ht="10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</row>
    <row r="3" spans="1:62" s="1" customFormat="1" ht="18" customHeight="1">
      <c r="A3" s="89"/>
      <c r="B3" s="89"/>
      <c r="C3" s="273" t="s">
        <v>359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18"/>
    </row>
    <row r="4" spans="1:62" ht="12.75" customHeight="1">
      <c r="A4" s="48"/>
      <c r="B4" s="48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92" t="s">
        <v>216</v>
      </c>
      <c r="BJ4" s="7"/>
    </row>
    <row r="5" spans="1:62" ht="19.5" customHeight="1">
      <c r="A5" s="48"/>
      <c r="B5" s="48"/>
      <c r="C5" s="234" t="s">
        <v>157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6"/>
      <c r="V5" s="274" t="s">
        <v>158</v>
      </c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 t="s">
        <v>159</v>
      </c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6"/>
      <c r="BJ5" s="7"/>
    </row>
    <row r="6" spans="1:62" ht="19.5" customHeight="1">
      <c r="A6" s="48"/>
      <c r="B6" s="48"/>
      <c r="C6" s="23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61"/>
      <c r="V6" s="275" t="s">
        <v>313</v>
      </c>
      <c r="W6" s="275"/>
      <c r="X6" s="275"/>
      <c r="Y6" s="275"/>
      <c r="Z6" s="275"/>
      <c r="AA6" s="275"/>
      <c r="AB6" s="275"/>
      <c r="AC6" s="275"/>
      <c r="AD6" s="275"/>
      <c r="AE6" s="275"/>
      <c r="AF6" s="375" t="s">
        <v>370</v>
      </c>
      <c r="AG6" s="375"/>
      <c r="AH6" s="375"/>
      <c r="AI6" s="375"/>
      <c r="AJ6" s="375"/>
      <c r="AK6" s="375"/>
      <c r="AL6" s="375"/>
      <c r="AM6" s="375"/>
      <c r="AN6" s="375"/>
      <c r="AO6" s="375"/>
      <c r="AP6" s="275" t="s">
        <v>313</v>
      </c>
      <c r="AQ6" s="275"/>
      <c r="AR6" s="275"/>
      <c r="AS6" s="275"/>
      <c r="AT6" s="275"/>
      <c r="AU6" s="275"/>
      <c r="AV6" s="275"/>
      <c r="AW6" s="275"/>
      <c r="AX6" s="275"/>
      <c r="AY6" s="275"/>
      <c r="AZ6" s="375" t="s">
        <v>370</v>
      </c>
      <c r="BA6" s="375"/>
      <c r="BB6" s="375"/>
      <c r="BC6" s="375"/>
      <c r="BD6" s="375"/>
      <c r="BE6" s="375"/>
      <c r="BF6" s="375"/>
      <c r="BG6" s="375"/>
      <c r="BH6" s="375"/>
      <c r="BI6" s="376"/>
      <c r="BJ6" s="7"/>
    </row>
    <row r="7" spans="1:61" ht="13.5" customHeight="1">
      <c r="A7" s="48"/>
      <c r="B7" s="48"/>
      <c r="C7" s="48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48"/>
      <c r="V7" s="239"/>
      <c r="W7" s="53"/>
      <c r="X7" s="53"/>
      <c r="Y7" s="53"/>
      <c r="Z7" s="53"/>
      <c r="AA7" s="53"/>
      <c r="AB7" s="53"/>
      <c r="AC7" s="53"/>
      <c r="AD7" s="53"/>
      <c r="AE7" s="53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112"/>
      <c r="BA7" s="112"/>
      <c r="BB7" s="112"/>
      <c r="BC7" s="112"/>
      <c r="BD7" s="112"/>
      <c r="BE7" s="112"/>
      <c r="BF7" s="112"/>
      <c r="BG7" s="112"/>
      <c r="BH7" s="112"/>
      <c r="BI7" s="112"/>
    </row>
    <row r="8" spans="1:61" ht="13.5" customHeight="1">
      <c r="A8" s="48"/>
      <c r="B8" s="48"/>
      <c r="C8" s="48"/>
      <c r="D8" s="237" t="s">
        <v>15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115"/>
      <c r="V8" s="262">
        <v>93587620</v>
      </c>
      <c r="W8" s="262"/>
      <c r="X8" s="262"/>
      <c r="Y8" s="262"/>
      <c r="Z8" s="262"/>
      <c r="AA8" s="262"/>
      <c r="AB8" s="262"/>
      <c r="AC8" s="262"/>
      <c r="AD8" s="262"/>
      <c r="AE8" s="262"/>
      <c r="AF8" s="253">
        <v>92369509</v>
      </c>
      <c r="AG8" s="253"/>
      <c r="AH8" s="253"/>
      <c r="AI8" s="253"/>
      <c r="AJ8" s="253"/>
      <c r="AK8" s="253"/>
      <c r="AL8" s="253"/>
      <c r="AM8" s="253"/>
      <c r="AN8" s="253"/>
      <c r="AO8" s="253"/>
      <c r="AP8" s="262">
        <v>89803229</v>
      </c>
      <c r="AQ8" s="262"/>
      <c r="AR8" s="262"/>
      <c r="AS8" s="262"/>
      <c r="AT8" s="262"/>
      <c r="AU8" s="262"/>
      <c r="AV8" s="262"/>
      <c r="AW8" s="262"/>
      <c r="AX8" s="262"/>
      <c r="AY8" s="262"/>
      <c r="AZ8" s="253">
        <v>88082512</v>
      </c>
      <c r="BA8" s="253"/>
      <c r="BB8" s="253"/>
      <c r="BC8" s="253"/>
      <c r="BD8" s="253"/>
      <c r="BE8" s="253"/>
      <c r="BF8" s="253"/>
      <c r="BG8" s="253"/>
      <c r="BH8" s="253"/>
      <c r="BI8" s="253"/>
    </row>
    <row r="9" spans="1:61" ht="13.5" customHeight="1">
      <c r="A9" s="48"/>
      <c r="B9" s="48"/>
      <c r="C9" s="48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115"/>
      <c r="V9" s="61"/>
      <c r="W9" s="61"/>
      <c r="X9" s="61"/>
      <c r="Y9" s="61"/>
      <c r="Z9" s="61"/>
      <c r="AA9" s="61"/>
      <c r="AB9" s="61"/>
      <c r="AC9" s="61"/>
      <c r="AD9" s="61"/>
      <c r="AE9" s="61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83"/>
      <c r="BA9" s="83"/>
      <c r="BB9" s="83"/>
      <c r="BC9" s="83"/>
      <c r="BD9" s="83"/>
      <c r="BE9" s="83"/>
      <c r="BF9" s="83"/>
      <c r="BG9" s="83"/>
      <c r="BH9" s="83"/>
      <c r="BI9" s="83"/>
    </row>
    <row r="10" spans="1:61" ht="13.5" customHeight="1">
      <c r="A10" s="48"/>
      <c r="B10" s="48"/>
      <c r="C10" s="48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15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</row>
    <row r="11" spans="1:61" ht="13.5" customHeight="1">
      <c r="A11" s="48"/>
      <c r="B11" s="48"/>
      <c r="C11" s="48"/>
      <c r="D11" s="237" t="s">
        <v>160</v>
      </c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115"/>
      <c r="V11" s="262">
        <v>40573827</v>
      </c>
      <c r="W11" s="262"/>
      <c r="X11" s="262"/>
      <c r="Y11" s="262"/>
      <c r="Z11" s="262"/>
      <c r="AA11" s="262"/>
      <c r="AB11" s="262"/>
      <c r="AC11" s="262"/>
      <c r="AD11" s="262"/>
      <c r="AE11" s="262"/>
      <c r="AF11" s="253">
        <v>40153701</v>
      </c>
      <c r="AG11" s="253"/>
      <c r="AH11" s="253"/>
      <c r="AI11" s="253"/>
      <c r="AJ11" s="253"/>
      <c r="AK11" s="253"/>
      <c r="AL11" s="253"/>
      <c r="AM11" s="253"/>
      <c r="AN11" s="253"/>
      <c r="AO11" s="253"/>
      <c r="AP11" s="262">
        <v>39277746</v>
      </c>
      <c r="AQ11" s="262"/>
      <c r="AR11" s="262"/>
      <c r="AS11" s="262"/>
      <c r="AT11" s="262"/>
      <c r="AU11" s="262"/>
      <c r="AV11" s="262"/>
      <c r="AW11" s="262"/>
      <c r="AX11" s="262"/>
      <c r="AY11" s="262"/>
      <c r="AZ11" s="253">
        <v>38817324</v>
      </c>
      <c r="BA11" s="253"/>
      <c r="BB11" s="253"/>
      <c r="BC11" s="253"/>
      <c r="BD11" s="253"/>
      <c r="BE11" s="253"/>
      <c r="BF11" s="253"/>
      <c r="BG11" s="253"/>
      <c r="BH11" s="253"/>
      <c r="BI11" s="253"/>
    </row>
    <row r="12" spans="1:61" ht="13.5" customHeight="1">
      <c r="A12" s="48"/>
      <c r="B12" s="48"/>
      <c r="C12" s="48"/>
      <c r="D12" s="237" t="s">
        <v>161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115"/>
      <c r="V12" s="262">
        <v>130405</v>
      </c>
      <c r="W12" s="262"/>
      <c r="X12" s="262"/>
      <c r="Y12" s="262"/>
      <c r="Z12" s="262"/>
      <c r="AA12" s="262"/>
      <c r="AB12" s="262"/>
      <c r="AC12" s="262"/>
      <c r="AD12" s="262"/>
      <c r="AE12" s="262"/>
      <c r="AF12" s="253">
        <v>110332</v>
      </c>
      <c r="AG12" s="253"/>
      <c r="AH12" s="253"/>
      <c r="AI12" s="253"/>
      <c r="AJ12" s="253"/>
      <c r="AK12" s="253"/>
      <c r="AL12" s="253"/>
      <c r="AM12" s="253"/>
      <c r="AN12" s="253"/>
      <c r="AO12" s="253"/>
      <c r="AP12" s="262">
        <v>78553</v>
      </c>
      <c r="AQ12" s="262"/>
      <c r="AR12" s="262"/>
      <c r="AS12" s="262"/>
      <c r="AT12" s="262"/>
      <c r="AU12" s="262"/>
      <c r="AV12" s="262"/>
      <c r="AW12" s="262"/>
      <c r="AX12" s="262"/>
      <c r="AY12" s="262"/>
      <c r="AZ12" s="253">
        <v>58382</v>
      </c>
      <c r="BA12" s="253"/>
      <c r="BB12" s="253"/>
      <c r="BC12" s="253"/>
      <c r="BD12" s="253"/>
      <c r="BE12" s="253"/>
      <c r="BF12" s="253"/>
      <c r="BG12" s="253"/>
      <c r="BH12" s="253"/>
      <c r="BI12" s="253"/>
    </row>
    <row r="13" spans="1:61" ht="13.5" customHeight="1">
      <c r="A13" s="48"/>
      <c r="B13" s="48"/>
      <c r="C13" s="48"/>
      <c r="D13" s="237" t="s">
        <v>162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115"/>
      <c r="V13" s="262">
        <v>2704281</v>
      </c>
      <c r="W13" s="262"/>
      <c r="X13" s="262"/>
      <c r="Y13" s="262"/>
      <c r="Z13" s="262"/>
      <c r="AA13" s="262"/>
      <c r="AB13" s="262"/>
      <c r="AC13" s="262"/>
      <c r="AD13" s="262"/>
      <c r="AE13" s="262"/>
      <c r="AF13" s="253">
        <v>100360</v>
      </c>
      <c r="AG13" s="253"/>
      <c r="AH13" s="253"/>
      <c r="AI13" s="253"/>
      <c r="AJ13" s="253"/>
      <c r="AK13" s="253"/>
      <c r="AL13" s="253"/>
      <c r="AM13" s="253"/>
      <c r="AN13" s="253"/>
      <c r="AO13" s="253"/>
      <c r="AP13" s="262">
        <v>2656269</v>
      </c>
      <c r="AQ13" s="262"/>
      <c r="AR13" s="262"/>
      <c r="AS13" s="262"/>
      <c r="AT13" s="262"/>
      <c r="AU13" s="262"/>
      <c r="AV13" s="262"/>
      <c r="AW13" s="262"/>
      <c r="AX13" s="262"/>
      <c r="AY13" s="262"/>
      <c r="AZ13" s="253">
        <v>67106</v>
      </c>
      <c r="BA13" s="253"/>
      <c r="BB13" s="253"/>
      <c r="BC13" s="253"/>
      <c r="BD13" s="253"/>
      <c r="BE13" s="253"/>
      <c r="BF13" s="253"/>
      <c r="BG13" s="253"/>
      <c r="BH13" s="253"/>
      <c r="BI13" s="253"/>
    </row>
    <row r="14" spans="1:61" ht="13.5" customHeight="1">
      <c r="A14" s="48"/>
      <c r="B14" s="48"/>
      <c r="C14" s="48"/>
      <c r="D14" s="237" t="s">
        <v>161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115"/>
      <c r="V14" s="262">
        <v>88160</v>
      </c>
      <c r="W14" s="262"/>
      <c r="X14" s="262"/>
      <c r="Y14" s="262"/>
      <c r="Z14" s="262"/>
      <c r="AA14" s="262"/>
      <c r="AB14" s="262"/>
      <c r="AC14" s="262"/>
      <c r="AD14" s="262"/>
      <c r="AE14" s="262"/>
      <c r="AF14" s="253">
        <v>74211</v>
      </c>
      <c r="AG14" s="253"/>
      <c r="AH14" s="253"/>
      <c r="AI14" s="253"/>
      <c r="AJ14" s="253"/>
      <c r="AK14" s="253"/>
      <c r="AL14" s="253"/>
      <c r="AM14" s="253"/>
      <c r="AN14" s="253"/>
      <c r="AO14" s="253"/>
      <c r="AP14" s="262">
        <v>65702</v>
      </c>
      <c r="AQ14" s="262"/>
      <c r="AR14" s="262"/>
      <c r="AS14" s="262"/>
      <c r="AT14" s="262"/>
      <c r="AU14" s="262"/>
      <c r="AV14" s="262"/>
      <c r="AW14" s="262"/>
      <c r="AX14" s="262"/>
      <c r="AY14" s="262"/>
      <c r="AZ14" s="253">
        <v>45689</v>
      </c>
      <c r="BA14" s="253"/>
      <c r="BB14" s="253"/>
      <c r="BC14" s="253"/>
      <c r="BD14" s="253"/>
      <c r="BE14" s="253"/>
      <c r="BF14" s="253"/>
      <c r="BG14" s="253"/>
      <c r="BH14" s="253"/>
      <c r="BI14" s="253"/>
    </row>
    <row r="15" spans="1:61" ht="13.5" customHeight="1">
      <c r="A15" s="48"/>
      <c r="B15" s="48"/>
      <c r="C15" s="48"/>
      <c r="D15" s="237" t="s">
        <v>163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115"/>
      <c r="V15" s="262">
        <v>1968117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53">
        <v>1685605</v>
      </c>
      <c r="AG15" s="253"/>
      <c r="AH15" s="253"/>
      <c r="AI15" s="253"/>
      <c r="AJ15" s="253"/>
      <c r="AK15" s="253"/>
      <c r="AL15" s="253"/>
      <c r="AM15" s="253"/>
      <c r="AN15" s="253"/>
      <c r="AO15" s="253"/>
      <c r="AP15" s="262">
        <v>1899799</v>
      </c>
      <c r="AQ15" s="262"/>
      <c r="AR15" s="262"/>
      <c r="AS15" s="262"/>
      <c r="AT15" s="262"/>
      <c r="AU15" s="262"/>
      <c r="AV15" s="262"/>
      <c r="AW15" s="262"/>
      <c r="AX15" s="262"/>
      <c r="AY15" s="262"/>
      <c r="AZ15" s="253">
        <v>1623555</v>
      </c>
      <c r="BA15" s="253"/>
      <c r="BB15" s="253"/>
      <c r="BC15" s="253"/>
      <c r="BD15" s="253"/>
      <c r="BE15" s="253"/>
      <c r="BF15" s="253"/>
      <c r="BG15" s="253"/>
      <c r="BH15" s="253"/>
      <c r="BI15" s="253"/>
    </row>
    <row r="16" spans="1:61" ht="13.5" customHeight="1">
      <c r="A16" s="48"/>
      <c r="B16" s="48"/>
      <c r="C16" s="48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115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</row>
    <row r="17" spans="1:61" ht="13.5" customHeight="1">
      <c r="A17" s="48"/>
      <c r="B17" s="48"/>
      <c r="C17" s="48"/>
      <c r="D17" s="237" t="s">
        <v>164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115"/>
      <c r="V17" s="262">
        <v>0</v>
      </c>
      <c r="W17" s="262"/>
      <c r="X17" s="262"/>
      <c r="Y17" s="262"/>
      <c r="Z17" s="262"/>
      <c r="AA17" s="262"/>
      <c r="AB17" s="262"/>
      <c r="AC17" s="262"/>
      <c r="AD17" s="262"/>
      <c r="AE17" s="262"/>
      <c r="AF17" s="253">
        <v>0</v>
      </c>
      <c r="AG17" s="253"/>
      <c r="AH17" s="253"/>
      <c r="AI17" s="253"/>
      <c r="AJ17" s="253"/>
      <c r="AK17" s="253"/>
      <c r="AL17" s="253"/>
      <c r="AM17" s="253"/>
      <c r="AN17" s="253"/>
      <c r="AO17" s="253"/>
      <c r="AP17" s="262">
        <v>0</v>
      </c>
      <c r="AQ17" s="262"/>
      <c r="AR17" s="262"/>
      <c r="AS17" s="262"/>
      <c r="AT17" s="262"/>
      <c r="AU17" s="262"/>
      <c r="AV17" s="262"/>
      <c r="AW17" s="262"/>
      <c r="AX17" s="262"/>
      <c r="AY17" s="262"/>
      <c r="AZ17" s="253">
        <v>0</v>
      </c>
      <c r="BA17" s="253"/>
      <c r="BB17" s="253"/>
      <c r="BC17" s="253"/>
      <c r="BD17" s="253"/>
      <c r="BE17" s="253"/>
      <c r="BF17" s="253"/>
      <c r="BG17" s="253"/>
      <c r="BH17" s="253"/>
      <c r="BI17" s="253"/>
    </row>
    <row r="18" spans="1:61" ht="13.5" customHeight="1">
      <c r="A18" s="48"/>
      <c r="B18" s="48"/>
      <c r="C18" s="48"/>
      <c r="D18" s="237" t="s">
        <v>165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115"/>
      <c r="V18" s="262">
        <v>303676</v>
      </c>
      <c r="W18" s="262"/>
      <c r="X18" s="262"/>
      <c r="Y18" s="262"/>
      <c r="Z18" s="262"/>
      <c r="AA18" s="262"/>
      <c r="AB18" s="262"/>
      <c r="AC18" s="262"/>
      <c r="AD18" s="262"/>
      <c r="AE18" s="262"/>
      <c r="AF18" s="253">
        <v>339162</v>
      </c>
      <c r="AG18" s="253"/>
      <c r="AH18" s="253"/>
      <c r="AI18" s="253"/>
      <c r="AJ18" s="253"/>
      <c r="AK18" s="253"/>
      <c r="AL18" s="253"/>
      <c r="AM18" s="253"/>
      <c r="AN18" s="253"/>
      <c r="AO18" s="253"/>
      <c r="AP18" s="262">
        <v>244568</v>
      </c>
      <c r="AQ18" s="262"/>
      <c r="AR18" s="262"/>
      <c r="AS18" s="262"/>
      <c r="AT18" s="262"/>
      <c r="AU18" s="262"/>
      <c r="AV18" s="262"/>
      <c r="AW18" s="262"/>
      <c r="AX18" s="262"/>
      <c r="AY18" s="262"/>
      <c r="AZ18" s="253">
        <v>284734</v>
      </c>
      <c r="BA18" s="253"/>
      <c r="BB18" s="253"/>
      <c r="BC18" s="253"/>
      <c r="BD18" s="253"/>
      <c r="BE18" s="253"/>
      <c r="BF18" s="253"/>
      <c r="BG18" s="253"/>
      <c r="BH18" s="253"/>
      <c r="BI18" s="253"/>
    </row>
    <row r="19" spans="1:61" ht="13.5" customHeight="1">
      <c r="A19" s="48"/>
      <c r="B19" s="48"/>
      <c r="C19" s="48"/>
      <c r="D19" s="237" t="s">
        <v>166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115"/>
      <c r="V19" s="262">
        <v>35201168</v>
      </c>
      <c r="W19" s="262"/>
      <c r="X19" s="262"/>
      <c r="Y19" s="262"/>
      <c r="Z19" s="262"/>
      <c r="AA19" s="262"/>
      <c r="AB19" s="262"/>
      <c r="AC19" s="262"/>
      <c r="AD19" s="262"/>
      <c r="AE19" s="262"/>
      <c r="AF19" s="253">
        <v>36546497</v>
      </c>
      <c r="AG19" s="253"/>
      <c r="AH19" s="253"/>
      <c r="AI19" s="253"/>
      <c r="AJ19" s="253"/>
      <c r="AK19" s="253"/>
      <c r="AL19" s="253"/>
      <c r="AM19" s="253"/>
      <c r="AN19" s="253"/>
      <c r="AO19" s="253"/>
      <c r="AP19" s="262">
        <v>34872454</v>
      </c>
      <c r="AQ19" s="262"/>
      <c r="AR19" s="262"/>
      <c r="AS19" s="262"/>
      <c r="AT19" s="262"/>
      <c r="AU19" s="262"/>
      <c r="AV19" s="262"/>
      <c r="AW19" s="262"/>
      <c r="AX19" s="262"/>
      <c r="AY19" s="262"/>
      <c r="AZ19" s="253">
        <v>36202270</v>
      </c>
      <c r="BA19" s="253"/>
      <c r="BB19" s="253"/>
      <c r="BC19" s="253"/>
      <c r="BD19" s="253"/>
      <c r="BE19" s="253"/>
      <c r="BF19" s="253"/>
      <c r="BG19" s="253"/>
      <c r="BH19" s="253"/>
      <c r="BI19" s="253"/>
    </row>
    <row r="20" spans="1:61" ht="13.5" customHeight="1">
      <c r="A20" s="48"/>
      <c r="B20" s="48"/>
      <c r="C20" s="48"/>
      <c r="D20" s="237" t="s">
        <v>167</v>
      </c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115"/>
      <c r="V20" s="262">
        <v>1429339</v>
      </c>
      <c r="W20" s="262"/>
      <c r="X20" s="262"/>
      <c r="Y20" s="262"/>
      <c r="Z20" s="262"/>
      <c r="AA20" s="262"/>
      <c r="AB20" s="262"/>
      <c r="AC20" s="262"/>
      <c r="AD20" s="262"/>
      <c r="AE20" s="262"/>
      <c r="AF20" s="253">
        <v>1352715</v>
      </c>
      <c r="AG20" s="253"/>
      <c r="AH20" s="253"/>
      <c r="AI20" s="253"/>
      <c r="AJ20" s="253"/>
      <c r="AK20" s="253"/>
      <c r="AL20" s="253"/>
      <c r="AM20" s="253"/>
      <c r="AN20" s="253"/>
      <c r="AO20" s="253"/>
      <c r="AP20" s="262">
        <v>1422283</v>
      </c>
      <c r="AQ20" s="262"/>
      <c r="AR20" s="262"/>
      <c r="AS20" s="262"/>
      <c r="AT20" s="262"/>
      <c r="AU20" s="262"/>
      <c r="AV20" s="262"/>
      <c r="AW20" s="262"/>
      <c r="AX20" s="262"/>
      <c r="AY20" s="262"/>
      <c r="AZ20" s="253">
        <v>1348249</v>
      </c>
      <c r="BA20" s="253"/>
      <c r="BB20" s="253"/>
      <c r="BC20" s="253"/>
      <c r="BD20" s="253"/>
      <c r="BE20" s="253"/>
      <c r="BF20" s="253"/>
      <c r="BG20" s="253"/>
      <c r="BH20" s="253"/>
      <c r="BI20" s="253"/>
    </row>
    <row r="21" spans="1:61" ht="13.5" customHeight="1">
      <c r="A21" s="48"/>
      <c r="B21" s="48"/>
      <c r="C21" s="48"/>
      <c r="D21" s="237" t="s">
        <v>168</v>
      </c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115"/>
      <c r="V21" s="262">
        <v>0</v>
      </c>
      <c r="W21" s="262"/>
      <c r="X21" s="262"/>
      <c r="Y21" s="262"/>
      <c r="Z21" s="262"/>
      <c r="AA21" s="262"/>
      <c r="AB21" s="262"/>
      <c r="AC21" s="262"/>
      <c r="AD21" s="262"/>
      <c r="AE21" s="262"/>
      <c r="AF21" s="253">
        <v>0</v>
      </c>
      <c r="AG21" s="253"/>
      <c r="AH21" s="253"/>
      <c r="AI21" s="253"/>
      <c r="AJ21" s="253"/>
      <c r="AK21" s="253"/>
      <c r="AL21" s="253"/>
      <c r="AM21" s="253"/>
      <c r="AN21" s="253"/>
      <c r="AO21" s="253"/>
      <c r="AP21" s="262">
        <v>0</v>
      </c>
      <c r="AQ21" s="262"/>
      <c r="AR21" s="262"/>
      <c r="AS21" s="262"/>
      <c r="AT21" s="262"/>
      <c r="AU21" s="262"/>
      <c r="AV21" s="262"/>
      <c r="AW21" s="262"/>
      <c r="AX21" s="262"/>
      <c r="AY21" s="262"/>
      <c r="AZ21" s="253">
        <v>0</v>
      </c>
      <c r="BA21" s="253"/>
      <c r="BB21" s="253"/>
      <c r="BC21" s="253"/>
      <c r="BD21" s="253"/>
      <c r="BE21" s="253"/>
      <c r="BF21" s="253"/>
      <c r="BG21" s="253"/>
      <c r="BH21" s="253"/>
      <c r="BI21" s="253"/>
    </row>
    <row r="22" spans="1:61" ht="13.5" customHeight="1">
      <c r="A22" s="48"/>
      <c r="B22" s="48"/>
      <c r="C22" s="48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115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</row>
    <row r="23" spans="1:61" ht="13.5" customHeight="1">
      <c r="A23" s="48"/>
      <c r="B23" s="48"/>
      <c r="C23" s="48"/>
      <c r="D23" s="237" t="s">
        <v>169</v>
      </c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115"/>
      <c r="V23" s="262">
        <v>259</v>
      </c>
      <c r="W23" s="262"/>
      <c r="X23" s="262"/>
      <c r="Y23" s="262"/>
      <c r="Z23" s="262"/>
      <c r="AA23" s="262"/>
      <c r="AB23" s="262"/>
      <c r="AC23" s="262"/>
      <c r="AD23" s="262"/>
      <c r="AE23" s="262"/>
      <c r="AF23" s="253">
        <v>45</v>
      </c>
      <c r="AG23" s="253"/>
      <c r="AH23" s="253"/>
      <c r="AI23" s="253"/>
      <c r="AJ23" s="253"/>
      <c r="AK23" s="253"/>
      <c r="AL23" s="253"/>
      <c r="AM23" s="253"/>
      <c r="AN23" s="253"/>
      <c r="AO23" s="253"/>
      <c r="AP23" s="377">
        <v>0</v>
      </c>
      <c r="AQ23" s="377"/>
      <c r="AR23" s="377"/>
      <c r="AS23" s="377"/>
      <c r="AT23" s="377"/>
      <c r="AU23" s="377"/>
      <c r="AV23" s="377"/>
      <c r="AW23" s="377"/>
      <c r="AX23" s="377"/>
      <c r="AY23" s="377"/>
      <c r="AZ23" s="378" t="s">
        <v>378</v>
      </c>
      <c r="BA23" s="378"/>
      <c r="BB23" s="378"/>
      <c r="BC23" s="378"/>
      <c r="BD23" s="378"/>
      <c r="BE23" s="378"/>
      <c r="BF23" s="378"/>
      <c r="BG23" s="378"/>
      <c r="BH23" s="378"/>
      <c r="BI23" s="378"/>
    </row>
    <row r="24" spans="1:61" ht="13.5" customHeight="1">
      <c r="A24" s="48"/>
      <c r="B24" s="48"/>
      <c r="C24" s="48"/>
      <c r="D24" s="237" t="s">
        <v>170</v>
      </c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115"/>
      <c r="V24" s="262">
        <v>0</v>
      </c>
      <c r="W24" s="262"/>
      <c r="X24" s="262"/>
      <c r="Y24" s="262"/>
      <c r="Z24" s="262"/>
      <c r="AA24" s="262"/>
      <c r="AB24" s="262"/>
      <c r="AC24" s="262"/>
      <c r="AD24" s="262"/>
      <c r="AE24" s="262"/>
      <c r="AF24" s="253">
        <v>0</v>
      </c>
      <c r="AG24" s="253"/>
      <c r="AH24" s="253"/>
      <c r="AI24" s="253"/>
      <c r="AJ24" s="253"/>
      <c r="AK24" s="253"/>
      <c r="AL24" s="253"/>
      <c r="AM24" s="253"/>
      <c r="AN24" s="253"/>
      <c r="AO24" s="253"/>
      <c r="AP24" s="262">
        <v>0</v>
      </c>
      <c r="AQ24" s="262"/>
      <c r="AR24" s="262"/>
      <c r="AS24" s="262"/>
      <c r="AT24" s="262"/>
      <c r="AU24" s="262"/>
      <c r="AV24" s="262"/>
      <c r="AW24" s="262"/>
      <c r="AX24" s="262"/>
      <c r="AY24" s="262"/>
      <c r="AZ24" s="253">
        <v>0</v>
      </c>
      <c r="BA24" s="253"/>
      <c r="BB24" s="253"/>
      <c r="BC24" s="253"/>
      <c r="BD24" s="253"/>
      <c r="BE24" s="253"/>
      <c r="BF24" s="253"/>
      <c r="BG24" s="253"/>
      <c r="BH24" s="253"/>
      <c r="BI24" s="253"/>
    </row>
    <row r="25" spans="1:61" ht="13.5" customHeight="1">
      <c r="A25" s="48"/>
      <c r="B25" s="48"/>
      <c r="C25" s="48"/>
      <c r="D25" s="237" t="s">
        <v>171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115"/>
      <c r="V25" s="377">
        <v>0</v>
      </c>
      <c r="W25" s="377"/>
      <c r="X25" s="377"/>
      <c r="Y25" s="377"/>
      <c r="Z25" s="377"/>
      <c r="AA25" s="377"/>
      <c r="AB25" s="377"/>
      <c r="AC25" s="377"/>
      <c r="AD25" s="377"/>
      <c r="AE25" s="377"/>
      <c r="AF25" s="378">
        <v>0</v>
      </c>
      <c r="AG25" s="378"/>
      <c r="AH25" s="378"/>
      <c r="AI25" s="378"/>
      <c r="AJ25" s="378"/>
      <c r="AK25" s="378"/>
      <c r="AL25" s="378"/>
      <c r="AM25" s="378"/>
      <c r="AN25" s="378"/>
      <c r="AO25" s="378"/>
      <c r="AP25" s="377">
        <v>0</v>
      </c>
      <c r="AQ25" s="377"/>
      <c r="AR25" s="377"/>
      <c r="AS25" s="377"/>
      <c r="AT25" s="377"/>
      <c r="AU25" s="377"/>
      <c r="AV25" s="377"/>
      <c r="AW25" s="377"/>
      <c r="AX25" s="377"/>
      <c r="AY25" s="377"/>
      <c r="AZ25" s="378">
        <v>0</v>
      </c>
      <c r="BA25" s="378"/>
      <c r="BB25" s="378"/>
      <c r="BC25" s="378"/>
      <c r="BD25" s="378"/>
      <c r="BE25" s="378"/>
      <c r="BF25" s="378"/>
      <c r="BG25" s="378"/>
      <c r="BH25" s="378"/>
      <c r="BI25" s="378"/>
    </row>
    <row r="26" spans="1:61" ht="13.5" customHeight="1">
      <c r="A26" s="48"/>
      <c r="B26" s="48"/>
      <c r="C26" s="48"/>
      <c r="D26" s="237" t="s">
        <v>172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115"/>
      <c r="V26" s="262">
        <v>8310197</v>
      </c>
      <c r="W26" s="262"/>
      <c r="X26" s="262"/>
      <c r="Y26" s="262"/>
      <c r="Z26" s="262"/>
      <c r="AA26" s="262"/>
      <c r="AB26" s="262"/>
      <c r="AC26" s="262"/>
      <c r="AD26" s="262"/>
      <c r="AE26" s="262"/>
      <c r="AF26" s="253">
        <v>8523116</v>
      </c>
      <c r="AG26" s="253"/>
      <c r="AH26" s="253"/>
      <c r="AI26" s="253"/>
      <c r="AJ26" s="253"/>
      <c r="AK26" s="253"/>
      <c r="AL26" s="253"/>
      <c r="AM26" s="253"/>
      <c r="AN26" s="253"/>
      <c r="AO26" s="253"/>
      <c r="AP26" s="262">
        <v>8232589</v>
      </c>
      <c r="AQ26" s="262"/>
      <c r="AR26" s="262"/>
      <c r="AS26" s="262"/>
      <c r="AT26" s="262"/>
      <c r="AU26" s="262"/>
      <c r="AV26" s="262"/>
      <c r="AW26" s="262"/>
      <c r="AX26" s="262"/>
      <c r="AY26" s="262"/>
      <c r="AZ26" s="253">
        <v>8442836</v>
      </c>
      <c r="BA26" s="253"/>
      <c r="BB26" s="253"/>
      <c r="BC26" s="253"/>
      <c r="BD26" s="253"/>
      <c r="BE26" s="253"/>
      <c r="BF26" s="253"/>
      <c r="BG26" s="253"/>
      <c r="BH26" s="253"/>
      <c r="BI26" s="253"/>
    </row>
    <row r="27" spans="1:61" ht="13.5" customHeight="1">
      <c r="A27" s="48"/>
      <c r="B27" s="48"/>
      <c r="C27" s="48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115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83"/>
      <c r="BA27" s="83"/>
      <c r="BB27" s="83"/>
      <c r="BC27" s="83"/>
      <c r="BD27" s="83"/>
      <c r="BE27" s="83"/>
      <c r="BF27" s="83"/>
      <c r="BG27" s="83"/>
      <c r="BH27" s="83"/>
      <c r="BI27" s="83"/>
    </row>
    <row r="28" spans="1:61" ht="13.5" customHeight="1">
      <c r="A28" s="48"/>
      <c r="B28" s="48"/>
      <c r="C28" s="48"/>
      <c r="D28" s="237" t="s">
        <v>150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115"/>
      <c r="V28" s="262">
        <v>2878191</v>
      </c>
      <c r="W28" s="262"/>
      <c r="X28" s="262"/>
      <c r="Y28" s="262"/>
      <c r="Z28" s="262"/>
      <c r="AA28" s="262"/>
      <c r="AB28" s="262"/>
      <c r="AC28" s="262"/>
      <c r="AD28" s="262"/>
      <c r="AE28" s="262"/>
      <c r="AF28" s="253">
        <v>3483765</v>
      </c>
      <c r="AG28" s="253"/>
      <c r="AH28" s="253"/>
      <c r="AI28" s="253"/>
      <c r="AJ28" s="253"/>
      <c r="AK28" s="253"/>
      <c r="AL28" s="253"/>
      <c r="AM28" s="253"/>
      <c r="AN28" s="253"/>
      <c r="AO28" s="253"/>
      <c r="AP28" s="262">
        <v>1053266</v>
      </c>
      <c r="AQ28" s="262"/>
      <c r="AR28" s="262"/>
      <c r="AS28" s="262"/>
      <c r="AT28" s="262"/>
      <c r="AU28" s="262"/>
      <c r="AV28" s="262"/>
      <c r="AW28" s="262"/>
      <c r="AX28" s="262"/>
      <c r="AY28" s="262"/>
      <c r="AZ28" s="253">
        <v>1192322</v>
      </c>
      <c r="BA28" s="253"/>
      <c r="BB28" s="253"/>
      <c r="BC28" s="253"/>
      <c r="BD28" s="253"/>
      <c r="BE28" s="253"/>
      <c r="BF28" s="253"/>
      <c r="BG28" s="253"/>
      <c r="BH28" s="253"/>
      <c r="BI28" s="253"/>
    </row>
    <row r="29" spans="1:62" ht="13.5" customHeight="1">
      <c r="A29" s="48"/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159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7"/>
    </row>
    <row r="30" spans="1:61" ht="12" customHeight="1">
      <c r="A30" s="48"/>
      <c r="B30" s="48"/>
      <c r="C30" s="48"/>
      <c r="D30" s="249" t="s">
        <v>7</v>
      </c>
      <c r="E30" s="249"/>
      <c r="F30" s="51" t="s">
        <v>184</v>
      </c>
      <c r="G30" s="48" t="s">
        <v>173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</row>
    <row r="31" spans="1:61" ht="12" customHeight="1">
      <c r="A31" s="48"/>
      <c r="B31" s="48"/>
      <c r="C31" s="237" t="s">
        <v>4</v>
      </c>
      <c r="D31" s="237"/>
      <c r="E31" s="237"/>
      <c r="F31" s="51" t="s">
        <v>183</v>
      </c>
      <c r="G31" s="48" t="s">
        <v>174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</row>
    <row r="32" spans="1:61" ht="12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</row>
    <row r="33" ht="12" customHeight="1"/>
    <row r="34" ht="12" customHeight="1"/>
    <row r="35" spans="3:62" s="1" customFormat="1" ht="18" customHeight="1">
      <c r="C35" s="273" t="s">
        <v>360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2"/>
    </row>
    <row r="36" spans="3:62" ht="12.7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20" t="s">
        <v>216</v>
      </c>
      <c r="BJ36" s="23"/>
    </row>
    <row r="37" spans="2:62" ht="19.5" customHeight="1">
      <c r="B37" s="23"/>
      <c r="C37" s="309" t="s">
        <v>157</v>
      </c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1"/>
      <c r="V37" s="310" t="s">
        <v>175</v>
      </c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 t="s">
        <v>176</v>
      </c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1"/>
      <c r="BJ37" s="23"/>
    </row>
    <row r="38" spans="2:62" ht="19.5" customHeight="1">
      <c r="B38" s="23"/>
      <c r="C38" s="320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18"/>
      <c r="V38" s="364" t="s">
        <v>271</v>
      </c>
      <c r="W38" s="364"/>
      <c r="X38" s="364"/>
      <c r="Y38" s="364"/>
      <c r="Z38" s="364"/>
      <c r="AA38" s="364"/>
      <c r="AB38" s="364"/>
      <c r="AC38" s="364"/>
      <c r="AD38" s="364"/>
      <c r="AE38" s="364"/>
      <c r="AF38" s="380" t="s">
        <v>313</v>
      </c>
      <c r="AG38" s="380"/>
      <c r="AH38" s="380"/>
      <c r="AI38" s="380"/>
      <c r="AJ38" s="380"/>
      <c r="AK38" s="380"/>
      <c r="AL38" s="380"/>
      <c r="AM38" s="380"/>
      <c r="AN38" s="380"/>
      <c r="AO38" s="380"/>
      <c r="AP38" s="364" t="s">
        <v>271</v>
      </c>
      <c r="AQ38" s="364"/>
      <c r="AR38" s="364"/>
      <c r="AS38" s="364"/>
      <c r="AT38" s="364"/>
      <c r="AU38" s="364"/>
      <c r="AV38" s="364"/>
      <c r="AW38" s="364"/>
      <c r="AX38" s="364"/>
      <c r="AY38" s="364"/>
      <c r="AZ38" s="380" t="s">
        <v>313</v>
      </c>
      <c r="BA38" s="380"/>
      <c r="BB38" s="380"/>
      <c r="BC38" s="380"/>
      <c r="BD38" s="380"/>
      <c r="BE38" s="380"/>
      <c r="BF38" s="380"/>
      <c r="BG38" s="380"/>
      <c r="BH38" s="380"/>
      <c r="BI38" s="381"/>
      <c r="BJ38" s="23"/>
    </row>
    <row r="39" spans="2:62" ht="13.5" customHeight="1">
      <c r="B39" s="2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230"/>
      <c r="W39" s="7"/>
      <c r="X39" s="7"/>
      <c r="Y39" s="7"/>
      <c r="Z39" s="7"/>
      <c r="AA39" s="7"/>
      <c r="AB39" s="7"/>
      <c r="AC39" s="7"/>
      <c r="AD39" s="7"/>
      <c r="AE39" s="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23"/>
    </row>
    <row r="40" spans="2:62" s="7" customFormat="1" ht="13.5" customHeight="1">
      <c r="B40" s="23"/>
      <c r="D40" s="363" t="s">
        <v>15</v>
      </c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26"/>
      <c r="V40" s="260">
        <v>167264168</v>
      </c>
      <c r="W40" s="260"/>
      <c r="X40" s="260"/>
      <c r="Y40" s="260"/>
      <c r="Z40" s="260"/>
      <c r="AA40" s="260"/>
      <c r="AB40" s="260"/>
      <c r="AC40" s="260"/>
      <c r="AD40" s="260"/>
      <c r="AE40" s="260"/>
      <c r="AF40" s="265">
        <v>157739031</v>
      </c>
      <c r="AG40" s="265"/>
      <c r="AH40" s="265"/>
      <c r="AI40" s="265"/>
      <c r="AJ40" s="265"/>
      <c r="AK40" s="265"/>
      <c r="AL40" s="265"/>
      <c r="AM40" s="265"/>
      <c r="AN40" s="265"/>
      <c r="AO40" s="265"/>
      <c r="AP40" s="260">
        <v>154279382</v>
      </c>
      <c r="AQ40" s="260"/>
      <c r="AR40" s="260"/>
      <c r="AS40" s="260"/>
      <c r="AT40" s="260"/>
      <c r="AU40" s="260"/>
      <c r="AV40" s="260"/>
      <c r="AW40" s="260"/>
      <c r="AX40" s="260"/>
      <c r="AY40" s="260"/>
      <c r="AZ40" s="265">
        <v>142489295</v>
      </c>
      <c r="BA40" s="265"/>
      <c r="BB40" s="265"/>
      <c r="BC40" s="265"/>
      <c r="BD40" s="265"/>
      <c r="BE40" s="265"/>
      <c r="BF40" s="265"/>
      <c r="BG40" s="265"/>
      <c r="BH40" s="265"/>
      <c r="BI40" s="265"/>
      <c r="BJ40" s="23"/>
    </row>
    <row r="41" spans="2:62" s="7" customFormat="1" ht="13.5" customHeight="1">
      <c r="B41" s="2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26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23"/>
    </row>
    <row r="42" spans="2:62" s="7" customFormat="1" ht="13.5" customHeight="1">
      <c r="B42" s="2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6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23"/>
    </row>
    <row r="43" spans="2:62" s="7" customFormat="1" ht="13.5" customHeight="1">
      <c r="B43" s="23"/>
      <c r="D43" s="363" t="s">
        <v>177</v>
      </c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26"/>
      <c r="V43" s="262">
        <v>39383153</v>
      </c>
      <c r="W43" s="262"/>
      <c r="X43" s="262"/>
      <c r="Y43" s="262"/>
      <c r="Z43" s="262"/>
      <c r="AA43" s="262"/>
      <c r="AB43" s="262"/>
      <c r="AC43" s="262"/>
      <c r="AD43" s="262"/>
      <c r="AE43" s="262"/>
      <c r="AF43" s="253">
        <v>34477039</v>
      </c>
      <c r="AG43" s="253"/>
      <c r="AH43" s="253"/>
      <c r="AI43" s="253"/>
      <c r="AJ43" s="253"/>
      <c r="AK43" s="253"/>
      <c r="AL43" s="253"/>
      <c r="AM43" s="253"/>
      <c r="AN43" s="253"/>
      <c r="AO43" s="253"/>
      <c r="AP43" s="262">
        <v>37370434</v>
      </c>
      <c r="AQ43" s="262"/>
      <c r="AR43" s="262"/>
      <c r="AS43" s="262"/>
      <c r="AT43" s="262"/>
      <c r="AU43" s="262"/>
      <c r="AV43" s="262"/>
      <c r="AW43" s="262"/>
      <c r="AX43" s="262"/>
      <c r="AY43" s="262"/>
      <c r="AZ43" s="253">
        <v>32513892</v>
      </c>
      <c r="BA43" s="253"/>
      <c r="BB43" s="253"/>
      <c r="BC43" s="253"/>
      <c r="BD43" s="253"/>
      <c r="BE43" s="253"/>
      <c r="BF43" s="253"/>
      <c r="BG43" s="253"/>
      <c r="BH43" s="253"/>
      <c r="BI43" s="253"/>
      <c r="BJ43" s="23"/>
    </row>
    <row r="44" spans="2:62" s="7" customFormat="1" ht="13.5" customHeight="1">
      <c r="B44" s="23"/>
      <c r="D44" s="363" t="s">
        <v>178</v>
      </c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26"/>
      <c r="V44" s="262">
        <v>38813773</v>
      </c>
      <c r="W44" s="262"/>
      <c r="X44" s="262"/>
      <c r="Y44" s="262"/>
      <c r="Z44" s="262"/>
      <c r="AA44" s="262"/>
      <c r="AB44" s="262"/>
      <c r="AC44" s="262"/>
      <c r="AD44" s="262"/>
      <c r="AE44" s="262"/>
      <c r="AF44" s="253">
        <v>34878436</v>
      </c>
      <c r="AG44" s="253"/>
      <c r="AH44" s="253"/>
      <c r="AI44" s="253"/>
      <c r="AJ44" s="253"/>
      <c r="AK44" s="253"/>
      <c r="AL44" s="253"/>
      <c r="AM44" s="253"/>
      <c r="AN44" s="253"/>
      <c r="AO44" s="253"/>
      <c r="AP44" s="262">
        <v>35394553</v>
      </c>
      <c r="AQ44" s="262"/>
      <c r="AR44" s="262"/>
      <c r="AS44" s="262"/>
      <c r="AT44" s="262"/>
      <c r="AU44" s="262"/>
      <c r="AV44" s="262"/>
      <c r="AW44" s="262"/>
      <c r="AX44" s="262"/>
      <c r="AY44" s="262"/>
      <c r="AZ44" s="253">
        <v>32063951</v>
      </c>
      <c r="BA44" s="253"/>
      <c r="BB44" s="253"/>
      <c r="BC44" s="253"/>
      <c r="BD44" s="253"/>
      <c r="BE44" s="253"/>
      <c r="BF44" s="253"/>
      <c r="BG44" s="253"/>
      <c r="BH44" s="253"/>
      <c r="BI44" s="253"/>
      <c r="BJ44" s="23"/>
    </row>
    <row r="45" spans="2:62" s="7" customFormat="1" ht="13.5" customHeight="1">
      <c r="B45" s="23"/>
      <c r="D45" s="363" t="s">
        <v>179</v>
      </c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26"/>
      <c r="V45" s="262">
        <v>27332300</v>
      </c>
      <c r="W45" s="262"/>
      <c r="X45" s="262"/>
      <c r="Y45" s="262"/>
      <c r="Z45" s="262"/>
      <c r="AA45" s="262"/>
      <c r="AB45" s="262"/>
      <c r="AC45" s="262"/>
      <c r="AD45" s="262"/>
      <c r="AE45" s="262"/>
      <c r="AF45" s="253">
        <v>19782531</v>
      </c>
      <c r="AG45" s="253"/>
      <c r="AH45" s="253"/>
      <c r="AI45" s="253"/>
      <c r="AJ45" s="253"/>
      <c r="AK45" s="253"/>
      <c r="AL45" s="253"/>
      <c r="AM45" s="253"/>
      <c r="AN45" s="253"/>
      <c r="AO45" s="253"/>
      <c r="AP45" s="262">
        <v>26813610</v>
      </c>
      <c r="AQ45" s="262"/>
      <c r="AR45" s="262"/>
      <c r="AS45" s="262"/>
      <c r="AT45" s="262"/>
      <c r="AU45" s="262"/>
      <c r="AV45" s="262"/>
      <c r="AW45" s="262"/>
      <c r="AX45" s="262"/>
      <c r="AY45" s="262"/>
      <c r="AZ45" s="253">
        <v>19307089</v>
      </c>
      <c r="BA45" s="253"/>
      <c r="BB45" s="253"/>
      <c r="BC45" s="253"/>
      <c r="BD45" s="253"/>
      <c r="BE45" s="253"/>
      <c r="BF45" s="253"/>
      <c r="BG45" s="253"/>
      <c r="BH45" s="253"/>
      <c r="BI45" s="253"/>
      <c r="BJ45" s="23"/>
    </row>
    <row r="46" spans="2:62" s="7" customFormat="1" ht="13.5" customHeight="1">
      <c r="B46" s="23"/>
      <c r="D46" s="363" t="s">
        <v>315</v>
      </c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26"/>
      <c r="V46" s="262">
        <v>26443874</v>
      </c>
      <c r="W46" s="262"/>
      <c r="X46" s="262"/>
      <c r="Y46" s="262"/>
      <c r="Z46" s="262"/>
      <c r="AA46" s="262"/>
      <c r="AB46" s="262"/>
      <c r="AC46" s="262"/>
      <c r="AD46" s="262"/>
      <c r="AE46" s="262"/>
      <c r="AF46" s="253">
        <v>34818293</v>
      </c>
      <c r="AG46" s="253"/>
      <c r="AH46" s="253"/>
      <c r="AI46" s="253"/>
      <c r="AJ46" s="253"/>
      <c r="AK46" s="253"/>
      <c r="AL46" s="253"/>
      <c r="AM46" s="253"/>
      <c r="AN46" s="253"/>
      <c r="AO46" s="253"/>
      <c r="AP46" s="262">
        <v>23030951</v>
      </c>
      <c r="AQ46" s="262"/>
      <c r="AR46" s="262"/>
      <c r="AS46" s="262"/>
      <c r="AT46" s="262"/>
      <c r="AU46" s="262"/>
      <c r="AV46" s="262"/>
      <c r="AW46" s="262"/>
      <c r="AX46" s="262"/>
      <c r="AY46" s="262"/>
      <c r="AZ46" s="253">
        <v>28302917</v>
      </c>
      <c r="BA46" s="253"/>
      <c r="BB46" s="253"/>
      <c r="BC46" s="253"/>
      <c r="BD46" s="253"/>
      <c r="BE46" s="253"/>
      <c r="BF46" s="253"/>
      <c r="BG46" s="253"/>
      <c r="BH46" s="253"/>
      <c r="BI46" s="253"/>
      <c r="BJ46" s="23"/>
    </row>
    <row r="47" spans="2:62" s="7" customFormat="1" ht="13.5" customHeight="1">
      <c r="B47" s="23"/>
      <c r="D47" s="363" t="s">
        <v>379</v>
      </c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26"/>
      <c r="V47" s="382">
        <v>154436</v>
      </c>
      <c r="W47" s="262"/>
      <c r="X47" s="262"/>
      <c r="Y47" s="262"/>
      <c r="Z47" s="262"/>
      <c r="AA47" s="262"/>
      <c r="AB47" s="262"/>
      <c r="AC47" s="262"/>
      <c r="AD47" s="262"/>
      <c r="AE47" s="262"/>
      <c r="AF47" s="253">
        <v>142270</v>
      </c>
      <c r="AG47" s="253"/>
      <c r="AH47" s="253"/>
      <c r="AI47" s="253"/>
      <c r="AJ47" s="253"/>
      <c r="AK47" s="253"/>
      <c r="AL47" s="253"/>
      <c r="AM47" s="253"/>
      <c r="AN47" s="253"/>
      <c r="AO47" s="253"/>
      <c r="AP47" s="262">
        <v>11537</v>
      </c>
      <c r="AQ47" s="262"/>
      <c r="AR47" s="262"/>
      <c r="AS47" s="262"/>
      <c r="AT47" s="262"/>
      <c r="AU47" s="262"/>
      <c r="AV47" s="262"/>
      <c r="AW47" s="262"/>
      <c r="AX47" s="262"/>
      <c r="AY47" s="262"/>
      <c r="AZ47" s="253">
        <v>9331</v>
      </c>
      <c r="BA47" s="253"/>
      <c r="BB47" s="253"/>
      <c r="BC47" s="253"/>
      <c r="BD47" s="253"/>
      <c r="BE47" s="253"/>
      <c r="BF47" s="253"/>
      <c r="BG47" s="253"/>
      <c r="BH47" s="253"/>
      <c r="BI47" s="253"/>
      <c r="BJ47" s="23"/>
    </row>
    <row r="48" spans="2:62" s="7" customFormat="1" ht="13.5" customHeight="1">
      <c r="B48" s="23"/>
      <c r="D48" s="363" t="s">
        <v>180</v>
      </c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26"/>
      <c r="V48" s="262">
        <v>34672901</v>
      </c>
      <c r="W48" s="262"/>
      <c r="X48" s="262"/>
      <c r="Y48" s="262"/>
      <c r="Z48" s="262"/>
      <c r="AA48" s="262"/>
      <c r="AB48" s="262"/>
      <c r="AC48" s="262"/>
      <c r="AD48" s="262"/>
      <c r="AE48" s="262"/>
      <c r="AF48" s="253">
        <v>33110568</v>
      </c>
      <c r="AG48" s="253"/>
      <c r="AH48" s="253"/>
      <c r="AI48" s="253"/>
      <c r="AJ48" s="253"/>
      <c r="AK48" s="253"/>
      <c r="AL48" s="253"/>
      <c r="AM48" s="253"/>
      <c r="AN48" s="253"/>
      <c r="AO48" s="253"/>
      <c r="AP48" s="262">
        <v>31217811</v>
      </c>
      <c r="AQ48" s="262"/>
      <c r="AR48" s="262"/>
      <c r="AS48" s="262"/>
      <c r="AT48" s="262"/>
      <c r="AU48" s="262"/>
      <c r="AV48" s="262"/>
      <c r="AW48" s="262"/>
      <c r="AX48" s="262"/>
      <c r="AY48" s="262"/>
      <c r="AZ48" s="253">
        <v>29782982</v>
      </c>
      <c r="BA48" s="253"/>
      <c r="BB48" s="253"/>
      <c r="BC48" s="253"/>
      <c r="BD48" s="253"/>
      <c r="BE48" s="253"/>
      <c r="BF48" s="253"/>
      <c r="BG48" s="253"/>
      <c r="BH48" s="253"/>
      <c r="BI48" s="253"/>
      <c r="BJ48" s="23"/>
    </row>
    <row r="49" spans="2:62" s="7" customFormat="1" ht="13.5" customHeight="1">
      <c r="B49" s="2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26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3"/>
    </row>
    <row r="50" spans="2:62" s="7" customFormat="1" ht="13.5" customHeight="1">
      <c r="B50" s="23"/>
      <c r="D50" s="363" t="s">
        <v>380</v>
      </c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26"/>
      <c r="V50" s="262">
        <v>0</v>
      </c>
      <c r="W50" s="262"/>
      <c r="X50" s="262"/>
      <c r="Y50" s="262"/>
      <c r="Z50" s="262"/>
      <c r="AA50" s="262"/>
      <c r="AB50" s="262"/>
      <c r="AC50" s="262"/>
      <c r="AD50" s="262"/>
      <c r="AE50" s="262"/>
      <c r="AF50" s="253">
        <v>0</v>
      </c>
      <c r="AG50" s="253"/>
      <c r="AH50" s="253"/>
      <c r="AI50" s="253"/>
      <c r="AJ50" s="253"/>
      <c r="AK50" s="253"/>
      <c r="AL50" s="253"/>
      <c r="AM50" s="253"/>
      <c r="AN50" s="253"/>
      <c r="AO50" s="253"/>
      <c r="AP50" s="262">
        <v>0</v>
      </c>
      <c r="AQ50" s="262"/>
      <c r="AR50" s="262"/>
      <c r="AS50" s="262"/>
      <c r="AT50" s="262"/>
      <c r="AU50" s="262"/>
      <c r="AV50" s="262"/>
      <c r="AW50" s="262"/>
      <c r="AX50" s="262"/>
      <c r="AY50" s="262"/>
      <c r="AZ50" s="253">
        <v>0</v>
      </c>
      <c r="BA50" s="253"/>
      <c r="BB50" s="253"/>
      <c r="BC50" s="253"/>
      <c r="BD50" s="253"/>
      <c r="BE50" s="253"/>
      <c r="BF50" s="253"/>
      <c r="BG50" s="253"/>
      <c r="BH50" s="253"/>
      <c r="BI50" s="253"/>
      <c r="BJ50" s="23"/>
    </row>
    <row r="51" spans="2:62" s="7" customFormat="1" ht="13.5" customHeight="1">
      <c r="B51" s="23"/>
      <c r="D51" s="363" t="s">
        <v>381</v>
      </c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26"/>
      <c r="V51" s="262">
        <v>0</v>
      </c>
      <c r="W51" s="262"/>
      <c r="X51" s="262"/>
      <c r="Y51" s="262"/>
      <c r="Z51" s="262"/>
      <c r="AA51" s="262"/>
      <c r="AB51" s="262"/>
      <c r="AC51" s="262"/>
      <c r="AD51" s="262"/>
      <c r="AE51" s="262"/>
      <c r="AF51" s="253">
        <v>0</v>
      </c>
      <c r="AG51" s="253"/>
      <c r="AH51" s="253"/>
      <c r="AI51" s="253"/>
      <c r="AJ51" s="253"/>
      <c r="AK51" s="253"/>
      <c r="AL51" s="253"/>
      <c r="AM51" s="253"/>
      <c r="AN51" s="253"/>
      <c r="AO51" s="253"/>
      <c r="AP51" s="262">
        <v>0</v>
      </c>
      <c r="AQ51" s="262"/>
      <c r="AR51" s="262"/>
      <c r="AS51" s="262"/>
      <c r="AT51" s="262"/>
      <c r="AU51" s="262"/>
      <c r="AV51" s="262"/>
      <c r="AW51" s="262"/>
      <c r="AX51" s="262"/>
      <c r="AY51" s="262"/>
      <c r="AZ51" s="253">
        <v>0</v>
      </c>
      <c r="BA51" s="253"/>
      <c r="BB51" s="253"/>
      <c r="BC51" s="253"/>
      <c r="BD51" s="253"/>
      <c r="BE51" s="253"/>
      <c r="BF51" s="253"/>
      <c r="BG51" s="253"/>
      <c r="BH51" s="253"/>
      <c r="BI51" s="253"/>
      <c r="BJ51" s="23"/>
    </row>
    <row r="52" spans="2:62" s="7" customFormat="1" ht="13.5" customHeight="1">
      <c r="B52" s="23"/>
      <c r="D52" s="363" t="s">
        <v>382</v>
      </c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26"/>
      <c r="V52" s="262">
        <v>0</v>
      </c>
      <c r="W52" s="262"/>
      <c r="X52" s="262"/>
      <c r="Y52" s="262"/>
      <c r="Z52" s="262"/>
      <c r="AA52" s="262"/>
      <c r="AB52" s="262"/>
      <c r="AC52" s="262"/>
      <c r="AD52" s="262"/>
      <c r="AE52" s="262"/>
      <c r="AF52" s="253">
        <v>0</v>
      </c>
      <c r="AG52" s="253"/>
      <c r="AH52" s="253"/>
      <c r="AI52" s="253"/>
      <c r="AJ52" s="253"/>
      <c r="AK52" s="253"/>
      <c r="AL52" s="253"/>
      <c r="AM52" s="253"/>
      <c r="AN52" s="253"/>
      <c r="AO52" s="253"/>
      <c r="AP52" s="262">
        <v>0</v>
      </c>
      <c r="AQ52" s="262"/>
      <c r="AR52" s="262"/>
      <c r="AS52" s="262"/>
      <c r="AT52" s="262"/>
      <c r="AU52" s="262"/>
      <c r="AV52" s="262"/>
      <c r="AW52" s="262"/>
      <c r="AX52" s="262"/>
      <c r="AY52" s="262"/>
      <c r="AZ52" s="253">
        <v>0</v>
      </c>
      <c r="BA52" s="253"/>
      <c r="BB52" s="253"/>
      <c r="BC52" s="253"/>
      <c r="BD52" s="253"/>
      <c r="BE52" s="253"/>
      <c r="BF52" s="253"/>
      <c r="BG52" s="253"/>
      <c r="BH52" s="253"/>
      <c r="BI52" s="253"/>
      <c r="BJ52" s="23"/>
    </row>
    <row r="53" spans="2:62" s="7" customFormat="1" ht="13.5" customHeight="1">
      <c r="B53" s="23"/>
      <c r="D53" s="363" t="s">
        <v>181</v>
      </c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26"/>
      <c r="V53" s="262">
        <v>463732</v>
      </c>
      <c r="W53" s="262"/>
      <c r="X53" s="262"/>
      <c r="Y53" s="262"/>
      <c r="Z53" s="262"/>
      <c r="AA53" s="262"/>
      <c r="AB53" s="262"/>
      <c r="AC53" s="262"/>
      <c r="AD53" s="262"/>
      <c r="AE53" s="262"/>
      <c r="AF53" s="253">
        <v>529895</v>
      </c>
      <c r="AG53" s="253"/>
      <c r="AH53" s="253"/>
      <c r="AI53" s="253"/>
      <c r="AJ53" s="253"/>
      <c r="AK53" s="253"/>
      <c r="AL53" s="253"/>
      <c r="AM53" s="253"/>
      <c r="AN53" s="253"/>
      <c r="AO53" s="253"/>
      <c r="AP53" s="262">
        <v>452023</v>
      </c>
      <c r="AQ53" s="262"/>
      <c r="AR53" s="262"/>
      <c r="AS53" s="262"/>
      <c r="AT53" s="262"/>
      <c r="AU53" s="262"/>
      <c r="AV53" s="262"/>
      <c r="AW53" s="262"/>
      <c r="AX53" s="262"/>
      <c r="AY53" s="262"/>
      <c r="AZ53" s="253">
        <v>509133</v>
      </c>
      <c r="BA53" s="253"/>
      <c r="BB53" s="253"/>
      <c r="BC53" s="253"/>
      <c r="BD53" s="253"/>
      <c r="BE53" s="253"/>
      <c r="BF53" s="253"/>
      <c r="BG53" s="253"/>
      <c r="BH53" s="253"/>
      <c r="BI53" s="253"/>
      <c r="BJ53" s="23"/>
    </row>
    <row r="54" spans="2:62" ht="13.5" customHeight="1">
      <c r="B54" s="2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25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23"/>
    </row>
    <row r="55" spans="2:62" ht="12" customHeight="1">
      <c r="B55" s="23"/>
      <c r="D55" s="379" t="s">
        <v>7</v>
      </c>
      <c r="E55" s="379"/>
      <c r="F55" s="2" t="s">
        <v>184</v>
      </c>
      <c r="G55" s="10" t="s">
        <v>316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3"/>
    </row>
    <row r="56" spans="2:62" ht="12" customHeight="1">
      <c r="B56" s="23"/>
      <c r="D56" s="321" t="s">
        <v>7</v>
      </c>
      <c r="E56" s="321"/>
      <c r="F56" s="2" t="s">
        <v>8</v>
      </c>
      <c r="G56" s="7" t="s">
        <v>383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23"/>
    </row>
    <row r="57" spans="2:62" ht="12" customHeight="1">
      <c r="B57" s="23"/>
      <c r="D57" s="12"/>
      <c r="E57" s="12"/>
      <c r="F57" s="2"/>
      <c r="G57" s="7" t="s">
        <v>384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23"/>
    </row>
    <row r="58" spans="2:62" ht="12" customHeight="1">
      <c r="B58" s="23"/>
      <c r="D58" s="321" t="s">
        <v>7</v>
      </c>
      <c r="E58" s="321"/>
      <c r="F58" s="2" t="s">
        <v>8</v>
      </c>
      <c r="G58" s="7" t="s">
        <v>385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23"/>
    </row>
    <row r="59" spans="2:7" ht="12" customHeight="1">
      <c r="B59" s="23"/>
      <c r="C59" s="337" t="s">
        <v>4</v>
      </c>
      <c r="D59" s="337"/>
      <c r="E59" s="337"/>
      <c r="F59" s="2" t="s">
        <v>183</v>
      </c>
      <c r="G59" s="3" t="s">
        <v>312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/>
  <mergeCells count="157">
    <mergeCell ref="D47:T47"/>
    <mergeCell ref="D51:T51"/>
    <mergeCell ref="V51:AE51"/>
    <mergeCell ref="AF51:AO51"/>
    <mergeCell ref="V47:AE47"/>
    <mergeCell ref="AF47:AO47"/>
    <mergeCell ref="D48:T48"/>
    <mergeCell ref="V48:AE48"/>
    <mergeCell ref="AP47:AY47"/>
    <mergeCell ref="AZ47:BI47"/>
    <mergeCell ref="AZ46:BI46"/>
    <mergeCell ref="C37:U38"/>
    <mergeCell ref="AZ40:BI40"/>
    <mergeCell ref="AZ43:BI43"/>
    <mergeCell ref="AZ44:BI44"/>
    <mergeCell ref="AZ45:BI45"/>
    <mergeCell ref="AP46:AY46"/>
    <mergeCell ref="D46:T46"/>
    <mergeCell ref="C31:E31"/>
    <mergeCell ref="AZ25:BI25"/>
    <mergeCell ref="AP38:AY38"/>
    <mergeCell ref="AZ38:BI38"/>
    <mergeCell ref="AP37:BI37"/>
    <mergeCell ref="V38:AE38"/>
    <mergeCell ref="AF38:AO38"/>
    <mergeCell ref="V37:AO37"/>
    <mergeCell ref="D30:E30"/>
    <mergeCell ref="C35:BI35"/>
    <mergeCell ref="AZ17:BI17"/>
    <mergeCell ref="AZ18:BI18"/>
    <mergeCell ref="AZ19:BI19"/>
    <mergeCell ref="AZ26:BI26"/>
    <mergeCell ref="AZ20:BI20"/>
    <mergeCell ref="AZ21:BI21"/>
    <mergeCell ref="AZ23:BI23"/>
    <mergeCell ref="AZ24:BI24"/>
    <mergeCell ref="AZ50:BI50"/>
    <mergeCell ref="AZ52:BI52"/>
    <mergeCell ref="AZ53:BI53"/>
    <mergeCell ref="AZ48:BI48"/>
    <mergeCell ref="AZ51:BI51"/>
    <mergeCell ref="AZ12:BI12"/>
    <mergeCell ref="AZ13:BI13"/>
    <mergeCell ref="AZ14:BI14"/>
    <mergeCell ref="AZ15:BI15"/>
    <mergeCell ref="AP52:AY52"/>
    <mergeCell ref="D50:T50"/>
    <mergeCell ref="V50:AE50"/>
    <mergeCell ref="AP53:AY53"/>
    <mergeCell ref="AF50:AO50"/>
    <mergeCell ref="AF52:AO52"/>
    <mergeCell ref="AF53:AO53"/>
    <mergeCell ref="AP50:AY50"/>
    <mergeCell ref="AP51:AY51"/>
    <mergeCell ref="AP48:AY48"/>
    <mergeCell ref="AF48:AO48"/>
    <mergeCell ref="D56:E56"/>
    <mergeCell ref="C59:E59"/>
    <mergeCell ref="D53:T53"/>
    <mergeCell ref="V53:AE53"/>
    <mergeCell ref="D55:E55"/>
    <mergeCell ref="D52:T52"/>
    <mergeCell ref="V52:AE52"/>
    <mergeCell ref="D58:E58"/>
    <mergeCell ref="V46:AE46"/>
    <mergeCell ref="AF46:AO46"/>
    <mergeCell ref="D45:T45"/>
    <mergeCell ref="V45:AE45"/>
    <mergeCell ref="AP45:AY45"/>
    <mergeCell ref="D44:T44"/>
    <mergeCell ref="V44:AE44"/>
    <mergeCell ref="AF44:AO44"/>
    <mergeCell ref="AP44:AY44"/>
    <mergeCell ref="AF45:AO45"/>
    <mergeCell ref="D43:T43"/>
    <mergeCell ref="V43:AE43"/>
    <mergeCell ref="AP43:AY43"/>
    <mergeCell ref="D40:T40"/>
    <mergeCell ref="V40:AE40"/>
    <mergeCell ref="AF43:AO43"/>
    <mergeCell ref="AF40:AO40"/>
    <mergeCell ref="AP40:AY40"/>
    <mergeCell ref="D28:T28"/>
    <mergeCell ref="V28:AE28"/>
    <mergeCell ref="AF28:AO28"/>
    <mergeCell ref="AZ28:BI28"/>
    <mergeCell ref="AP28:AY28"/>
    <mergeCell ref="D26:T26"/>
    <mergeCell ref="V26:AE26"/>
    <mergeCell ref="AP26:AY26"/>
    <mergeCell ref="D25:T25"/>
    <mergeCell ref="V25:AE25"/>
    <mergeCell ref="AF25:AO25"/>
    <mergeCell ref="AF26:AO26"/>
    <mergeCell ref="AP25:AY25"/>
    <mergeCell ref="D24:T24"/>
    <mergeCell ref="V24:AE24"/>
    <mergeCell ref="AP24:AY24"/>
    <mergeCell ref="D23:T23"/>
    <mergeCell ref="V23:AE23"/>
    <mergeCell ref="AF23:AO23"/>
    <mergeCell ref="AF24:AO24"/>
    <mergeCell ref="AP23:AY23"/>
    <mergeCell ref="D21:T21"/>
    <mergeCell ref="V21:AE21"/>
    <mergeCell ref="AP21:AY21"/>
    <mergeCell ref="D20:T20"/>
    <mergeCell ref="V20:AE20"/>
    <mergeCell ref="AF20:AO20"/>
    <mergeCell ref="AF21:AO21"/>
    <mergeCell ref="AP20:AY20"/>
    <mergeCell ref="D19:T19"/>
    <mergeCell ref="V19:AE19"/>
    <mergeCell ref="AP19:AY19"/>
    <mergeCell ref="D18:T18"/>
    <mergeCell ref="V18:AE18"/>
    <mergeCell ref="AF18:AO18"/>
    <mergeCell ref="AF19:AO19"/>
    <mergeCell ref="AP18:AY18"/>
    <mergeCell ref="D17:T17"/>
    <mergeCell ref="V17:AE17"/>
    <mergeCell ref="AP17:AY17"/>
    <mergeCell ref="D15:T15"/>
    <mergeCell ref="V15:AE15"/>
    <mergeCell ref="AF15:AO15"/>
    <mergeCell ref="AF17:AO17"/>
    <mergeCell ref="AP15:AY15"/>
    <mergeCell ref="AF12:AO12"/>
    <mergeCell ref="AP11:AY11"/>
    <mergeCell ref="AP13:AY13"/>
    <mergeCell ref="D14:T14"/>
    <mergeCell ref="V14:AE14"/>
    <mergeCell ref="AP14:AY14"/>
    <mergeCell ref="D13:T13"/>
    <mergeCell ref="V13:AE13"/>
    <mergeCell ref="AF13:AO13"/>
    <mergeCell ref="AF14:AO14"/>
    <mergeCell ref="V6:AE6"/>
    <mergeCell ref="V5:AO5"/>
    <mergeCell ref="AZ8:BI8"/>
    <mergeCell ref="D12:T12"/>
    <mergeCell ref="V12:AE12"/>
    <mergeCell ref="AF8:AO8"/>
    <mergeCell ref="AP12:AY12"/>
    <mergeCell ref="D11:T11"/>
    <mergeCell ref="V11:AE11"/>
    <mergeCell ref="AF11:AO11"/>
    <mergeCell ref="AP6:AY6"/>
    <mergeCell ref="AZ6:BI6"/>
    <mergeCell ref="AZ11:BI11"/>
    <mergeCell ref="C3:BI3"/>
    <mergeCell ref="D8:T8"/>
    <mergeCell ref="V8:AE8"/>
    <mergeCell ref="AP8:AY8"/>
    <mergeCell ref="AP5:BI5"/>
    <mergeCell ref="C5:U6"/>
    <mergeCell ref="AF6:AO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82" t="s">
        <v>320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60"/>
  <sheetViews>
    <sheetView zoomScalePageLayoutView="0" workbookViewId="0" topLeftCell="A1">
      <selection activeCell="B1" sqref="B1"/>
    </sheetView>
  </sheetViews>
  <sheetFormatPr defaultColWidth="9.00390625" defaultRowHeight="12" customHeight="1"/>
  <cols>
    <col min="1" max="1" width="1.00390625" style="48" customWidth="1"/>
    <col min="2" max="63" width="1.625" style="48" customWidth="1"/>
    <col min="64" max="65" width="11.375" style="48" bestFit="1" customWidth="1"/>
    <col min="66" max="16384" width="9.00390625" style="48" customWidth="1"/>
  </cols>
  <sheetData>
    <row r="1" spans="23:63" ht="10.5" customHeight="1">
      <c r="W1" s="86"/>
      <c r="X1" s="86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8" t="s">
        <v>243</v>
      </c>
    </row>
    <row r="2" ht="10.5" customHeight="1"/>
    <row r="3" spans="2:62" s="89" customFormat="1" ht="18" customHeight="1">
      <c r="B3" s="273" t="s">
        <v>229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</row>
    <row r="4" spans="2:62" ht="12.75" customHeight="1">
      <c r="B4" s="50"/>
      <c r="C4" s="90"/>
      <c r="D4" s="90"/>
      <c r="E4" s="90"/>
      <c r="F4" s="90"/>
      <c r="G4" s="9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92" t="s">
        <v>1</v>
      </c>
    </row>
    <row r="5" spans="2:62" ht="18" customHeight="1">
      <c r="B5" s="93"/>
      <c r="C5" s="93"/>
      <c r="D5" s="93"/>
      <c r="E5" s="94"/>
      <c r="F5" s="94"/>
      <c r="G5" s="94"/>
      <c r="H5" s="94"/>
      <c r="I5" s="94"/>
      <c r="J5" s="274" t="s">
        <v>185</v>
      </c>
      <c r="K5" s="274"/>
      <c r="L5" s="274"/>
      <c r="M5" s="274"/>
      <c r="N5" s="274"/>
      <c r="O5" s="274"/>
      <c r="P5" s="274"/>
      <c r="Q5" s="274" t="s">
        <v>2</v>
      </c>
      <c r="R5" s="274"/>
      <c r="S5" s="274"/>
      <c r="T5" s="274"/>
      <c r="U5" s="274"/>
      <c r="V5" s="274"/>
      <c r="W5" s="274"/>
      <c r="X5" s="274" t="s">
        <v>186</v>
      </c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6"/>
    </row>
    <row r="6" spans="2:62" ht="18" customHeight="1">
      <c r="B6" s="284" t="s">
        <v>144</v>
      </c>
      <c r="C6" s="284"/>
      <c r="D6" s="284"/>
      <c r="E6" s="284"/>
      <c r="F6" s="284"/>
      <c r="G6" s="284"/>
      <c r="H6" s="284"/>
      <c r="I6" s="284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85" t="s">
        <v>187</v>
      </c>
      <c r="Y6" s="285"/>
      <c r="Z6" s="285"/>
      <c r="AA6" s="285"/>
      <c r="AB6" s="285"/>
      <c r="AC6" s="285"/>
      <c r="AD6" s="285" t="s">
        <v>188</v>
      </c>
      <c r="AE6" s="285"/>
      <c r="AF6" s="285"/>
      <c r="AG6" s="285"/>
      <c r="AH6" s="285"/>
      <c r="AI6" s="285"/>
      <c r="AJ6" s="286" t="s">
        <v>281</v>
      </c>
      <c r="AK6" s="286"/>
      <c r="AL6" s="286"/>
      <c r="AM6" s="286"/>
      <c r="AN6" s="286"/>
      <c r="AO6" s="286"/>
      <c r="AP6" s="285" t="s">
        <v>189</v>
      </c>
      <c r="AQ6" s="285"/>
      <c r="AR6" s="285"/>
      <c r="AS6" s="285"/>
      <c r="AT6" s="285"/>
      <c r="AU6" s="285"/>
      <c r="AV6" s="277" t="s">
        <v>3</v>
      </c>
      <c r="AW6" s="277"/>
      <c r="AX6" s="277"/>
      <c r="AY6" s="277"/>
      <c r="AZ6" s="277"/>
      <c r="BA6" s="285" t="s">
        <v>190</v>
      </c>
      <c r="BB6" s="285"/>
      <c r="BC6" s="285"/>
      <c r="BD6" s="285"/>
      <c r="BE6" s="285"/>
      <c r="BF6" s="285" t="s">
        <v>191</v>
      </c>
      <c r="BG6" s="285"/>
      <c r="BH6" s="285"/>
      <c r="BI6" s="285"/>
      <c r="BJ6" s="263"/>
    </row>
    <row r="7" spans="2:62" ht="18" customHeight="1">
      <c r="B7" s="284"/>
      <c r="C7" s="284"/>
      <c r="D7" s="284"/>
      <c r="E7" s="284"/>
      <c r="F7" s="284"/>
      <c r="G7" s="284"/>
      <c r="H7" s="284"/>
      <c r="I7" s="284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6"/>
      <c r="AK7" s="286"/>
      <c r="AL7" s="286"/>
      <c r="AM7" s="286"/>
      <c r="AN7" s="286"/>
      <c r="AO7" s="286"/>
      <c r="AP7" s="285"/>
      <c r="AQ7" s="285"/>
      <c r="AR7" s="285"/>
      <c r="AS7" s="285"/>
      <c r="AT7" s="285"/>
      <c r="AU7" s="285"/>
      <c r="AV7" s="277"/>
      <c r="AW7" s="277"/>
      <c r="AX7" s="277"/>
      <c r="AY7" s="277"/>
      <c r="AZ7" s="277"/>
      <c r="BA7" s="285"/>
      <c r="BB7" s="285"/>
      <c r="BC7" s="285"/>
      <c r="BD7" s="285"/>
      <c r="BE7" s="285"/>
      <c r="BF7" s="285"/>
      <c r="BG7" s="285"/>
      <c r="BH7" s="285"/>
      <c r="BI7" s="285"/>
      <c r="BJ7" s="263"/>
    </row>
    <row r="8" spans="2:62" ht="18" customHeight="1">
      <c r="B8" s="101"/>
      <c r="C8" s="101"/>
      <c r="D8" s="101"/>
      <c r="E8" s="102"/>
      <c r="F8" s="102"/>
      <c r="G8" s="102"/>
      <c r="H8" s="102"/>
      <c r="I8" s="102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6"/>
      <c r="AK8" s="286"/>
      <c r="AL8" s="286"/>
      <c r="AM8" s="286"/>
      <c r="AN8" s="286"/>
      <c r="AO8" s="286"/>
      <c r="AP8" s="285"/>
      <c r="AQ8" s="285"/>
      <c r="AR8" s="285"/>
      <c r="AS8" s="285"/>
      <c r="AT8" s="285"/>
      <c r="AU8" s="285"/>
      <c r="AV8" s="277"/>
      <c r="AW8" s="277"/>
      <c r="AX8" s="277"/>
      <c r="AY8" s="277"/>
      <c r="AZ8" s="277"/>
      <c r="BA8" s="285"/>
      <c r="BB8" s="285"/>
      <c r="BC8" s="285"/>
      <c r="BD8" s="285"/>
      <c r="BE8" s="285"/>
      <c r="BF8" s="285"/>
      <c r="BG8" s="285"/>
      <c r="BH8" s="285"/>
      <c r="BI8" s="285"/>
      <c r="BJ8" s="263"/>
    </row>
    <row r="9" spans="2:19" ht="12.75" customHeight="1">
      <c r="B9" s="103"/>
      <c r="C9" s="103"/>
      <c r="D9" s="103"/>
      <c r="J9" s="104"/>
      <c r="K9" s="53"/>
      <c r="L9" s="105"/>
      <c r="M9" s="53"/>
      <c r="N9" s="53"/>
      <c r="O9" s="53"/>
      <c r="P9" s="53"/>
      <c r="Q9" s="53"/>
      <c r="R9" s="53"/>
      <c r="S9" s="53"/>
    </row>
    <row r="10" spans="2:62" ht="12.75" customHeight="1">
      <c r="B10" s="284" t="s">
        <v>207</v>
      </c>
      <c r="C10" s="284"/>
      <c r="D10" s="284"/>
      <c r="E10" s="252">
        <v>18</v>
      </c>
      <c r="F10" s="252"/>
      <c r="G10" s="255" t="s">
        <v>208</v>
      </c>
      <c r="H10" s="255"/>
      <c r="I10" s="255"/>
      <c r="J10" s="269">
        <f>SUM(Q10:BJ10)</f>
        <v>327010409</v>
      </c>
      <c r="K10" s="264"/>
      <c r="L10" s="264"/>
      <c r="M10" s="264"/>
      <c r="N10" s="264"/>
      <c r="O10" s="264"/>
      <c r="P10" s="264"/>
      <c r="Q10" s="280">
        <v>190462733</v>
      </c>
      <c r="R10" s="280"/>
      <c r="S10" s="280"/>
      <c r="T10" s="280"/>
      <c r="U10" s="280"/>
      <c r="V10" s="280"/>
      <c r="W10" s="280"/>
      <c r="X10" s="280">
        <v>59490631</v>
      </c>
      <c r="Y10" s="280"/>
      <c r="Z10" s="280"/>
      <c r="AA10" s="280"/>
      <c r="AB10" s="280"/>
      <c r="AC10" s="280"/>
      <c r="AD10" s="280">
        <v>30340441</v>
      </c>
      <c r="AE10" s="280"/>
      <c r="AF10" s="280"/>
      <c r="AG10" s="280"/>
      <c r="AH10" s="280"/>
      <c r="AI10" s="280"/>
      <c r="AJ10" s="280">
        <v>0</v>
      </c>
      <c r="AK10" s="280"/>
      <c r="AL10" s="280"/>
      <c r="AM10" s="280"/>
      <c r="AN10" s="280"/>
      <c r="AO10" s="280"/>
      <c r="AP10" s="280">
        <v>45790011</v>
      </c>
      <c r="AQ10" s="280"/>
      <c r="AR10" s="280"/>
      <c r="AS10" s="280"/>
      <c r="AT10" s="280"/>
      <c r="AU10" s="280"/>
      <c r="AV10" s="280">
        <v>86250</v>
      </c>
      <c r="AW10" s="280"/>
      <c r="AX10" s="280"/>
      <c r="AY10" s="280"/>
      <c r="AZ10" s="280"/>
      <c r="BA10" s="280">
        <v>455501</v>
      </c>
      <c r="BB10" s="280"/>
      <c r="BC10" s="280"/>
      <c r="BD10" s="280"/>
      <c r="BE10" s="280"/>
      <c r="BF10" s="264">
        <v>384842</v>
      </c>
      <c r="BG10" s="264"/>
      <c r="BH10" s="264"/>
      <c r="BI10" s="264"/>
      <c r="BJ10" s="264"/>
    </row>
    <row r="11" spans="2:62" ht="12.75" customHeight="1">
      <c r="B11" s="109"/>
      <c r="C11" s="109"/>
      <c r="D11" s="109"/>
      <c r="E11" s="109"/>
      <c r="F11" s="109"/>
      <c r="G11" s="109"/>
      <c r="H11" s="109"/>
      <c r="I11" s="109"/>
      <c r="J11" s="110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</row>
    <row r="12" spans="2:62" ht="12.75" customHeight="1">
      <c r="B12" s="103"/>
      <c r="C12" s="103"/>
      <c r="D12" s="103"/>
      <c r="E12" s="252">
        <v>19</v>
      </c>
      <c r="F12" s="252"/>
      <c r="H12" s="53"/>
      <c r="I12" s="53"/>
      <c r="J12" s="269">
        <f>SUM(Q12:BJ12)</f>
        <v>342387438</v>
      </c>
      <c r="K12" s="264"/>
      <c r="L12" s="264"/>
      <c r="M12" s="264"/>
      <c r="N12" s="264"/>
      <c r="O12" s="264"/>
      <c r="P12" s="264"/>
      <c r="Q12" s="280">
        <v>199299048</v>
      </c>
      <c r="R12" s="280"/>
      <c r="S12" s="280"/>
      <c r="T12" s="280"/>
      <c r="U12" s="280"/>
      <c r="V12" s="280"/>
      <c r="W12" s="280"/>
      <c r="X12" s="280">
        <v>66895830</v>
      </c>
      <c r="Y12" s="280"/>
      <c r="Z12" s="280"/>
      <c r="AA12" s="280"/>
      <c r="AB12" s="280"/>
      <c r="AC12" s="280"/>
      <c r="AD12" s="280">
        <v>30948011</v>
      </c>
      <c r="AE12" s="280"/>
      <c r="AF12" s="280"/>
      <c r="AG12" s="280"/>
      <c r="AH12" s="280"/>
      <c r="AI12" s="280"/>
      <c r="AJ12" s="280">
        <v>0</v>
      </c>
      <c r="AK12" s="280"/>
      <c r="AL12" s="280"/>
      <c r="AM12" s="280"/>
      <c r="AN12" s="280"/>
      <c r="AO12" s="280"/>
      <c r="AP12" s="280">
        <v>44335333</v>
      </c>
      <c r="AQ12" s="280"/>
      <c r="AR12" s="280"/>
      <c r="AS12" s="280"/>
      <c r="AT12" s="280"/>
      <c r="AU12" s="280"/>
      <c r="AV12" s="280">
        <v>86250</v>
      </c>
      <c r="AW12" s="280"/>
      <c r="AX12" s="280"/>
      <c r="AY12" s="280"/>
      <c r="AZ12" s="280"/>
      <c r="BA12" s="280">
        <v>510588</v>
      </c>
      <c r="BB12" s="280"/>
      <c r="BC12" s="280"/>
      <c r="BD12" s="280"/>
      <c r="BE12" s="280"/>
      <c r="BF12" s="264">
        <v>312378</v>
      </c>
      <c r="BG12" s="264"/>
      <c r="BH12" s="264"/>
      <c r="BI12" s="264"/>
      <c r="BJ12" s="264"/>
    </row>
    <row r="13" spans="2:62" ht="12.75" customHeight="1">
      <c r="B13" s="109"/>
      <c r="C13" s="109"/>
      <c r="D13" s="109"/>
      <c r="E13" s="109"/>
      <c r="F13" s="109"/>
      <c r="G13" s="109"/>
      <c r="H13" s="109"/>
      <c r="I13" s="109"/>
      <c r="J13" s="110"/>
      <c r="K13" s="111"/>
      <c r="L13" s="111"/>
      <c r="M13" s="111"/>
      <c r="N13" s="111"/>
      <c r="O13" s="111"/>
      <c r="P13" s="111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</row>
    <row r="14" spans="2:62" ht="12.75" customHeight="1">
      <c r="B14" s="103"/>
      <c r="C14" s="103"/>
      <c r="D14" s="103"/>
      <c r="E14" s="252">
        <v>20</v>
      </c>
      <c r="F14" s="252"/>
      <c r="H14" s="53"/>
      <c r="I14" s="53"/>
      <c r="J14" s="269">
        <f>SUM(Q14:BJ14)</f>
        <v>327793305</v>
      </c>
      <c r="K14" s="264"/>
      <c r="L14" s="264"/>
      <c r="M14" s="264"/>
      <c r="N14" s="264"/>
      <c r="O14" s="264"/>
      <c r="P14" s="264"/>
      <c r="Q14" s="280">
        <v>210884703</v>
      </c>
      <c r="R14" s="280"/>
      <c r="S14" s="280"/>
      <c r="T14" s="280"/>
      <c r="U14" s="280"/>
      <c r="V14" s="280"/>
      <c r="W14" s="280"/>
      <c r="X14" s="280">
        <v>68094327</v>
      </c>
      <c r="Y14" s="280"/>
      <c r="Z14" s="280"/>
      <c r="AA14" s="280"/>
      <c r="AB14" s="280"/>
      <c r="AC14" s="280"/>
      <c r="AD14" s="280">
        <v>32870272</v>
      </c>
      <c r="AE14" s="280"/>
      <c r="AF14" s="280"/>
      <c r="AG14" s="280"/>
      <c r="AH14" s="280"/>
      <c r="AI14" s="280"/>
      <c r="AJ14" s="280">
        <v>10054426</v>
      </c>
      <c r="AK14" s="280"/>
      <c r="AL14" s="280"/>
      <c r="AM14" s="280"/>
      <c r="AN14" s="280"/>
      <c r="AO14" s="280"/>
      <c r="AP14" s="280">
        <v>5062610</v>
      </c>
      <c r="AQ14" s="280"/>
      <c r="AR14" s="280"/>
      <c r="AS14" s="280"/>
      <c r="AT14" s="280"/>
      <c r="AU14" s="280"/>
      <c r="AV14" s="280">
        <v>86250</v>
      </c>
      <c r="AW14" s="280"/>
      <c r="AX14" s="280"/>
      <c r="AY14" s="280"/>
      <c r="AZ14" s="280"/>
      <c r="BA14" s="280">
        <v>518840</v>
      </c>
      <c r="BB14" s="280"/>
      <c r="BC14" s="280"/>
      <c r="BD14" s="280"/>
      <c r="BE14" s="280"/>
      <c r="BF14" s="264">
        <v>221877</v>
      </c>
      <c r="BG14" s="264"/>
      <c r="BH14" s="264"/>
      <c r="BI14" s="264"/>
      <c r="BJ14" s="264"/>
    </row>
    <row r="15" spans="2:62" s="112" customFormat="1" ht="12.75" customHeight="1">
      <c r="B15" s="103"/>
      <c r="C15" s="103"/>
      <c r="D15" s="103"/>
      <c r="E15" s="185"/>
      <c r="F15" s="185"/>
      <c r="G15" s="48"/>
      <c r="H15" s="53"/>
      <c r="I15" s="53"/>
      <c r="J15" s="97"/>
      <c r="K15" s="100"/>
      <c r="L15" s="100"/>
      <c r="M15" s="100"/>
      <c r="N15" s="100"/>
      <c r="O15" s="100"/>
      <c r="P15" s="100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100"/>
      <c r="BG15" s="100"/>
      <c r="BH15" s="100"/>
      <c r="BI15" s="100"/>
      <c r="BJ15" s="100"/>
    </row>
    <row r="16" spans="2:62" ht="12.75" customHeight="1">
      <c r="B16" s="103"/>
      <c r="C16" s="103"/>
      <c r="D16" s="103"/>
      <c r="E16" s="252">
        <v>21</v>
      </c>
      <c r="F16" s="252"/>
      <c r="H16" s="53"/>
      <c r="I16" s="53"/>
      <c r="J16" s="269">
        <f>SUM(Q16:BJ16)</f>
        <v>332825055</v>
      </c>
      <c r="K16" s="264"/>
      <c r="L16" s="264"/>
      <c r="M16" s="264"/>
      <c r="N16" s="264"/>
      <c r="O16" s="264"/>
      <c r="P16" s="264"/>
      <c r="Q16" s="260">
        <v>214338607</v>
      </c>
      <c r="R16" s="260"/>
      <c r="S16" s="260"/>
      <c r="T16" s="260"/>
      <c r="U16" s="260"/>
      <c r="V16" s="260"/>
      <c r="W16" s="260"/>
      <c r="X16" s="260">
        <v>72704868</v>
      </c>
      <c r="Y16" s="260"/>
      <c r="Z16" s="260"/>
      <c r="AA16" s="260"/>
      <c r="AB16" s="260"/>
      <c r="AC16" s="260"/>
      <c r="AD16" s="260">
        <v>33773731</v>
      </c>
      <c r="AE16" s="260"/>
      <c r="AF16" s="260"/>
      <c r="AG16" s="260"/>
      <c r="AH16" s="260"/>
      <c r="AI16" s="260"/>
      <c r="AJ16" s="260">
        <v>11216494</v>
      </c>
      <c r="AK16" s="260"/>
      <c r="AL16" s="260"/>
      <c r="AM16" s="260"/>
      <c r="AN16" s="260"/>
      <c r="AO16" s="260"/>
      <c r="AP16" s="260">
        <v>68646</v>
      </c>
      <c r="AQ16" s="260"/>
      <c r="AR16" s="260"/>
      <c r="AS16" s="260"/>
      <c r="AT16" s="260"/>
      <c r="AU16" s="260"/>
      <c r="AV16" s="260">
        <v>0</v>
      </c>
      <c r="AW16" s="260"/>
      <c r="AX16" s="260"/>
      <c r="AY16" s="260"/>
      <c r="AZ16" s="260"/>
      <c r="BA16" s="260">
        <v>507268</v>
      </c>
      <c r="BB16" s="260"/>
      <c r="BC16" s="260"/>
      <c r="BD16" s="260"/>
      <c r="BE16" s="260"/>
      <c r="BF16" s="262">
        <v>215441</v>
      </c>
      <c r="BG16" s="262"/>
      <c r="BH16" s="262"/>
      <c r="BI16" s="262"/>
      <c r="BJ16" s="262"/>
    </row>
    <row r="17" spans="2:62" s="112" customFormat="1" ht="12.75" customHeight="1">
      <c r="B17" s="103"/>
      <c r="C17" s="103"/>
      <c r="D17" s="103"/>
      <c r="E17" s="185"/>
      <c r="F17" s="185"/>
      <c r="G17" s="48"/>
      <c r="H17" s="53"/>
      <c r="I17" s="53"/>
      <c r="J17" s="106"/>
      <c r="K17" s="107"/>
      <c r="L17" s="107"/>
      <c r="M17" s="107"/>
      <c r="N17" s="107"/>
      <c r="O17" s="107"/>
      <c r="P17" s="107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83"/>
      <c r="BG17" s="83"/>
      <c r="BH17" s="83"/>
      <c r="BI17" s="83"/>
      <c r="BJ17" s="83"/>
    </row>
    <row r="18" spans="2:62" s="112" customFormat="1" ht="12.75" customHeight="1">
      <c r="B18" s="84"/>
      <c r="C18" s="84"/>
      <c r="D18" s="84"/>
      <c r="E18" s="254">
        <v>22</v>
      </c>
      <c r="F18" s="254"/>
      <c r="H18" s="96"/>
      <c r="I18" s="96"/>
      <c r="J18" s="245">
        <f>SUM(Q18:BJ18)</f>
        <v>342257181</v>
      </c>
      <c r="K18" s="247"/>
      <c r="L18" s="247"/>
      <c r="M18" s="247"/>
      <c r="N18" s="247"/>
      <c r="O18" s="247"/>
      <c r="P18" s="247"/>
      <c r="Q18" s="265">
        <v>223149930</v>
      </c>
      <c r="R18" s="265"/>
      <c r="S18" s="265"/>
      <c r="T18" s="265"/>
      <c r="U18" s="265"/>
      <c r="V18" s="265"/>
      <c r="W18" s="265"/>
      <c r="X18" s="265">
        <v>70900625</v>
      </c>
      <c r="Y18" s="265"/>
      <c r="Z18" s="265"/>
      <c r="AA18" s="265"/>
      <c r="AB18" s="265"/>
      <c r="AC18" s="265"/>
      <c r="AD18" s="265">
        <f>34852514+133569</f>
        <v>34986083</v>
      </c>
      <c r="AE18" s="265"/>
      <c r="AF18" s="265"/>
      <c r="AG18" s="265"/>
      <c r="AH18" s="265"/>
      <c r="AI18" s="265"/>
      <c r="AJ18" s="265">
        <v>12496376</v>
      </c>
      <c r="AK18" s="265"/>
      <c r="AL18" s="265"/>
      <c r="AM18" s="265"/>
      <c r="AN18" s="265"/>
      <c r="AO18" s="265"/>
      <c r="AP18" s="265">
        <v>59107</v>
      </c>
      <c r="AQ18" s="265"/>
      <c r="AR18" s="265"/>
      <c r="AS18" s="265"/>
      <c r="AT18" s="265"/>
      <c r="AU18" s="265"/>
      <c r="AV18" s="265">
        <v>0</v>
      </c>
      <c r="AW18" s="265"/>
      <c r="AX18" s="265"/>
      <c r="AY18" s="265"/>
      <c r="AZ18" s="265"/>
      <c r="BA18" s="265">
        <v>524602</v>
      </c>
      <c r="BB18" s="265"/>
      <c r="BC18" s="265"/>
      <c r="BD18" s="265"/>
      <c r="BE18" s="265"/>
      <c r="BF18" s="253">
        <v>140458</v>
      </c>
      <c r="BG18" s="253"/>
      <c r="BH18" s="253"/>
      <c r="BI18" s="253"/>
      <c r="BJ18" s="253"/>
    </row>
    <row r="19" spans="2:62" ht="12.75" customHeight="1">
      <c r="B19" s="50"/>
      <c r="C19" s="90"/>
      <c r="D19" s="90"/>
      <c r="E19" s="90"/>
      <c r="F19" s="90"/>
      <c r="G19" s="91"/>
      <c r="H19" s="50"/>
      <c r="I19" s="50"/>
      <c r="J19" s="113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</row>
    <row r="20" spans="2:6" ht="12" customHeight="1">
      <c r="B20" s="244" t="s">
        <v>4</v>
      </c>
      <c r="C20" s="244"/>
      <c r="D20" s="244"/>
      <c r="E20" s="51" t="s">
        <v>183</v>
      </c>
      <c r="F20" s="48" t="s">
        <v>5</v>
      </c>
    </row>
    <row r="21" spans="2:5" ht="12" customHeight="1">
      <c r="B21" s="103"/>
      <c r="C21" s="103"/>
      <c r="D21" s="103"/>
      <c r="E21" s="51"/>
    </row>
    <row r="22" spans="2:5" ht="12" customHeight="1">
      <c r="B22" s="103"/>
      <c r="C22" s="103"/>
      <c r="D22" s="103"/>
      <c r="E22" s="51"/>
    </row>
    <row r="24" spans="2:62" s="89" customFormat="1" ht="18" customHeight="1">
      <c r="B24" s="273" t="s">
        <v>230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</row>
    <row r="25" spans="2:63" ht="12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14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92"/>
      <c r="AY25" s="92"/>
      <c r="AZ25" s="92"/>
      <c r="BA25" s="92"/>
      <c r="BB25" s="92"/>
      <c r="BC25" s="92"/>
      <c r="BD25" s="50"/>
      <c r="BE25" s="50"/>
      <c r="BF25" s="50"/>
      <c r="BG25" s="50"/>
      <c r="BH25" s="50"/>
      <c r="BI25" s="50"/>
      <c r="BJ25" s="92" t="s">
        <v>6</v>
      </c>
      <c r="BK25" s="53"/>
    </row>
    <row r="26" spans="2:62" ht="18" customHeight="1">
      <c r="B26" s="103"/>
      <c r="C26" s="103"/>
      <c r="D26" s="103"/>
      <c r="E26" s="81"/>
      <c r="F26" s="53"/>
      <c r="G26" s="53"/>
      <c r="H26" s="53"/>
      <c r="I26" s="53"/>
      <c r="J26" s="53"/>
      <c r="K26" s="53"/>
      <c r="L26" s="53"/>
      <c r="M26" s="53"/>
      <c r="N26" s="104"/>
      <c r="O26" s="53"/>
      <c r="P26" s="53"/>
      <c r="Q26" s="53"/>
      <c r="R26" s="53"/>
      <c r="S26" s="53"/>
      <c r="T26" s="115"/>
      <c r="U26" s="242" t="s">
        <v>192</v>
      </c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3"/>
    </row>
    <row r="27" spans="2:62" ht="18" customHeight="1">
      <c r="B27" s="284" t="s">
        <v>144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40" t="s">
        <v>185</v>
      </c>
      <c r="O27" s="284"/>
      <c r="P27" s="284"/>
      <c r="Q27" s="284"/>
      <c r="R27" s="284"/>
      <c r="S27" s="284"/>
      <c r="T27" s="241"/>
      <c r="U27" s="266" t="s">
        <v>217</v>
      </c>
      <c r="V27" s="266"/>
      <c r="W27" s="266"/>
      <c r="X27" s="266"/>
      <c r="Y27" s="266"/>
      <c r="Z27" s="266"/>
      <c r="AA27" s="266"/>
      <c r="AB27" s="275" t="s">
        <v>193</v>
      </c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 t="s">
        <v>194</v>
      </c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 t="s">
        <v>317</v>
      </c>
      <c r="BE27" s="275"/>
      <c r="BF27" s="275"/>
      <c r="BG27" s="275"/>
      <c r="BH27" s="275"/>
      <c r="BI27" s="275"/>
      <c r="BJ27" s="261"/>
    </row>
    <row r="28" spans="2:62" ht="18" customHeight="1">
      <c r="B28" s="101"/>
      <c r="C28" s="101"/>
      <c r="D28" s="101"/>
      <c r="E28" s="117"/>
      <c r="F28" s="102"/>
      <c r="G28" s="102"/>
      <c r="H28" s="102"/>
      <c r="I28" s="102"/>
      <c r="J28" s="102"/>
      <c r="K28" s="102"/>
      <c r="L28" s="102"/>
      <c r="M28" s="102"/>
      <c r="N28" s="118"/>
      <c r="O28" s="102"/>
      <c r="P28" s="102"/>
      <c r="Q28" s="102"/>
      <c r="R28" s="102"/>
      <c r="S28" s="102"/>
      <c r="T28" s="119"/>
      <c r="U28" s="266"/>
      <c r="V28" s="266"/>
      <c r="W28" s="266"/>
      <c r="X28" s="266"/>
      <c r="Y28" s="266"/>
      <c r="Z28" s="266"/>
      <c r="AA28" s="266"/>
      <c r="AB28" s="275" t="s">
        <v>196</v>
      </c>
      <c r="AC28" s="275"/>
      <c r="AD28" s="275"/>
      <c r="AE28" s="275"/>
      <c r="AF28" s="275"/>
      <c r="AG28" s="275"/>
      <c r="AH28" s="275"/>
      <c r="AI28" s="275" t="s">
        <v>195</v>
      </c>
      <c r="AJ28" s="275"/>
      <c r="AK28" s="275"/>
      <c r="AL28" s="275"/>
      <c r="AM28" s="275"/>
      <c r="AN28" s="275"/>
      <c r="AO28" s="275"/>
      <c r="AP28" s="275" t="s">
        <v>196</v>
      </c>
      <c r="AQ28" s="275"/>
      <c r="AR28" s="275"/>
      <c r="AS28" s="275"/>
      <c r="AT28" s="275"/>
      <c r="AU28" s="275"/>
      <c r="AV28" s="275"/>
      <c r="AW28" s="275" t="s">
        <v>197</v>
      </c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61"/>
    </row>
    <row r="29" spans="2:62" ht="12.75" customHeight="1">
      <c r="B29" s="103"/>
      <c r="C29" s="103"/>
      <c r="D29" s="103"/>
      <c r="E29" s="51"/>
      <c r="N29" s="104"/>
      <c r="O29" s="53"/>
      <c r="P29" s="53"/>
      <c r="Q29" s="53"/>
      <c r="R29" s="281" t="s">
        <v>182</v>
      </c>
      <c r="S29" s="281"/>
      <c r="T29" s="281"/>
      <c r="U29" s="53"/>
      <c r="V29" s="53"/>
      <c r="W29" s="53"/>
      <c r="X29" s="53"/>
      <c r="Y29" s="281" t="s">
        <v>182</v>
      </c>
      <c r="Z29" s="281"/>
      <c r="AA29" s="281"/>
      <c r="AB29" s="53"/>
      <c r="AC29" s="53"/>
      <c r="AD29" s="53"/>
      <c r="AE29" s="53"/>
      <c r="AF29" s="281" t="s">
        <v>182</v>
      </c>
      <c r="AG29" s="281"/>
      <c r="AH29" s="281"/>
      <c r="AI29" s="53"/>
      <c r="AJ29" s="53"/>
      <c r="AK29" s="53"/>
      <c r="AL29" s="53"/>
      <c r="AM29" s="53"/>
      <c r="AN29" s="281" t="s">
        <v>254</v>
      </c>
      <c r="AO29" s="281"/>
      <c r="AP29" s="53"/>
      <c r="AQ29" s="53"/>
      <c r="AR29" s="53"/>
      <c r="AS29" s="53"/>
      <c r="AT29" s="281" t="s">
        <v>182</v>
      </c>
      <c r="AU29" s="281"/>
      <c r="AV29" s="281"/>
      <c r="AW29" s="53"/>
      <c r="AX29" s="53"/>
      <c r="AY29" s="53"/>
      <c r="AZ29" s="53"/>
      <c r="BA29" s="53"/>
      <c r="BB29" s="281" t="s">
        <v>254</v>
      </c>
      <c r="BC29" s="281"/>
      <c r="BD29" s="53"/>
      <c r="BE29" s="53"/>
      <c r="BF29" s="53"/>
      <c r="BG29" s="53"/>
      <c r="BH29" s="281" t="s">
        <v>182</v>
      </c>
      <c r="BI29" s="281"/>
      <c r="BJ29" s="281"/>
    </row>
    <row r="30" spans="2:62" ht="12.75" customHeight="1">
      <c r="B30" s="103"/>
      <c r="C30" s="103"/>
      <c r="D30" s="103"/>
      <c r="E30" s="51"/>
      <c r="G30" s="51"/>
      <c r="H30" s="51"/>
      <c r="N30" s="106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</row>
    <row r="31" spans="2:62" ht="12.75" customHeight="1">
      <c r="B31" s="103"/>
      <c r="C31" s="281" t="s">
        <v>255</v>
      </c>
      <c r="D31" s="256"/>
      <c r="E31" s="256"/>
      <c r="F31" s="256"/>
      <c r="G31" s="281">
        <v>17</v>
      </c>
      <c r="H31" s="281"/>
      <c r="I31" s="252" t="s">
        <v>256</v>
      </c>
      <c r="J31" s="252"/>
      <c r="K31" s="252"/>
      <c r="L31" s="252"/>
      <c r="M31" s="53"/>
      <c r="N31" s="269">
        <f>SUM(U31,AI47,AR47,BA47)</f>
        <v>110710656</v>
      </c>
      <c r="O31" s="264"/>
      <c r="P31" s="264"/>
      <c r="Q31" s="264"/>
      <c r="R31" s="264"/>
      <c r="S31" s="264"/>
      <c r="T31" s="264"/>
      <c r="U31" s="264">
        <f>SUM(AB31,AP31,BD31,N47,U47,AB47)</f>
        <v>104913632</v>
      </c>
      <c r="V31" s="264"/>
      <c r="W31" s="264"/>
      <c r="X31" s="264"/>
      <c r="Y31" s="264"/>
      <c r="Z31" s="264"/>
      <c r="AA31" s="264"/>
      <c r="AB31" s="267">
        <v>86967401</v>
      </c>
      <c r="AC31" s="268"/>
      <c r="AD31" s="268"/>
      <c r="AE31" s="268"/>
      <c r="AF31" s="268"/>
      <c r="AG31" s="268"/>
      <c r="AH31" s="268"/>
      <c r="AI31" s="267">
        <v>2748289</v>
      </c>
      <c r="AJ31" s="268"/>
      <c r="AK31" s="268"/>
      <c r="AL31" s="268"/>
      <c r="AM31" s="268"/>
      <c r="AN31" s="268"/>
      <c r="AO31" s="268"/>
      <c r="AP31" s="267">
        <v>17072555</v>
      </c>
      <c r="AQ31" s="268"/>
      <c r="AR31" s="268"/>
      <c r="AS31" s="268"/>
      <c r="AT31" s="268"/>
      <c r="AU31" s="268"/>
      <c r="AV31" s="268"/>
      <c r="AW31" s="267">
        <v>1127831</v>
      </c>
      <c r="AX31" s="268"/>
      <c r="AY31" s="268"/>
      <c r="AZ31" s="268"/>
      <c r="BA31" s="268"/>
      <c r="BB31" s="268"/>
      <c r="BC31" s="268"/>
      <c r="BD31" s="267">
        <v>39817</v>
      </c>
      <c r="BE31" s="268"/>
      <c r="BF31" s="268"/>
      <c r="BG31" s="268"/>
      <c r="BH31" s="268"/>
      <c r="BI31" s="268"/>
      <c r="BJ31" s="268"/>
    </row>
    <row r="32" spans="2:62" ht="12.75" customHeight="1">
      <c r="B32" s="103"/>
      <c r="C32" s="103"/>
      <c r="D32" s="103"/>
      <c r="E32" s="81"/>
      <c r="F32" s="53"/>
      <c r="G32" s="81"/>
      <c r="H32" s="81"/>
      <c r="I32" s="53"/>
      <c r="J32" s="53"/>
      <c r="K32" s="53"/>
      <c r="L32" s="53"/>
      <c r="M32" s="53"/>
      <c r="N32" s="106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</row>
    <row r="33" spans="2:62" ht="12.75" customHeight="1">
      <c r="B33" s="84"/>
      <c r="C33" s="84"/>
      <c r="D33" s="84"/>
      <c r="E33" s="120"/>
      <c r="F33" s="96"/>
      <c r="G33" s="281">
        <v>18</v>
      </c>
      <c r="H33" s="281"/>
      <c r="I33" s="96"/>
      <c r="J33" s="96"/>
      <c r="K33" s="96"/>
      <c r="L33" s="96"/>
      <c r="M33" s="96"/>
      <c r="N33" s="269">
        <f>SUM(U33,AI49,AR49,BA49)</f>
        <v>116457038</v>
      </c>
      <c r="O33" s="264"/>
      <c r="P33" s="264"/>
      <c r="Q33" s="264"/>
      <c r="R33" s="264"/>
      <c r="S33" s="264"/>
      <c r="T33" s="264"/>
      <c r="U33" s="264">
        <f>SUM(AB33,AP33,BD33,N49,U49,AB49)</f>
        <v>110441611</v>
      </c>
      <c r="V33" s="264"/>
      <c r="W33" s="264"/>
      <c r="X33" s="264"/>
      <c r="Y33" s="264"/>
      <c r="Z33" s="264"/>
      <c r="AA33" s="264"/>
      <c r="AB33" s="267">
        <v>92995914</v>
      </c>
      <c r="AC33" s="268"/>
      <c r="AD33" s="268"/>
      <c r="AE33" s="268"/>
      <c r="AF33" s="268"/>
      <c r="AG33" s="268"/>
      <c r="AH33" s="268"/>
      <c r="AI33" s="267">
        <v>2777904</v>
      </c>
      <c r="AJ33" s="268"/>
      <c r="AK33" s="268"/>
      <c r="AL33" s="268"/>
      <c r="AM33" s="268"/>
      <c r="AN33" s="268"/>
      <c r="AO33" s="268"/>
      <c r="AP33" s="267">
        <v>16558307</v>
      </c>
      <c r="AQ33" s="268"/>
      <c r="AR33" s="268"/>
      <c r="AS33" s="268"/>
      <c r="AT33" s="268"/>
      <c r="AU33" s="268"/>
      <c r="AV33" s="268"/>
      <c r="AW33" s="267">
        <v>1140667</v>
      </c>
      <c r="AX33" s="268"/>
      <c r="AY33" s="268"/>
      <c r="AZ33" s="268"/>
      <c r="BA33" s="268"/>
      <c r="BB33" s="268"/>
      <c r="BC33" s="268"/>
      <c r="BD33" s="267">
        <v>40470</v>
      </c>
      <c r="BE33" s="268"/>
      <c r="BF33" s="268"/>
      <c r="BG33" s="268"/>
      <c r="BH33" s="268"/>
      <c r="BI33" s="268"/>
      <c r="BJ33" s="268"/>
    </row>
    <row r="34" spans="2:62" ht="12.75" customHeight="1">
      <c r="B34" s="84"/>
      <c r="C34" s="84"/>
      <c r="D34" s="84"/>
      <c r="E34" s="120"/>
      <c r="F34" s="96"/>
      <c r="G34" s="120"/>
      <c r="H34" s="120"/>
      <c r="I34" s="96"/>
      <c r="J34" s="96"/>
      <c r="K34" s="96"/>
      <c r="L34" s="96"/>
      <c r="M34" s="96"/>
      <c r="N34" s="97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</row>
    <row r="35" spans="2:62" ht="12.75" customHeight="1">
      <c r="B35" s="103"/>
      <c r="C35" s="103"/>
      <c r="D35" s="103"/>
      <c r="E35" s="81"/>
      <c r="F35" s="53"/>
      <c r="G35" s="281">
        <v>19</v>
      </c>
      <c r="H35" s="281"/>
      <c r="I35" s="53"/>
      <c r="J35" s="53"/>
      <c r="K35" s="53"/>
      <c r="L35" s="53"/>
      <c r="M35" s="53"/>
      <c r="N35" s="269">
        <f>SUM(U35,AI51,AR51,BA51,)</f>
        <v>128449986</v>
      </c>
      <c r="O35" s="270"/>
      <c r="P35" s="270"/>
      <c r="Q35" s="270"/>
      <c r="R35" s="270"/>
      <c r="S35" s="270"/>
      <c r="T35" s="270"/>
      <c r="U35" s="264">
        <f>SUM(AB35,AP35,BD35,N51,U51,AB51,)</f>
        <v>120514532</v>
      </c>
      <c r="V35" s="270"/>
      <c r="W35" s="270"/>
      <c r="X35" s="270"/>
      <c r="Y35" s="270"/>
      <c r="Z35" s="270"/>
      <c r="AA35" s="270"/>
      <c r="AB35" s="267">
        <v>103469197</v>
      </c>
      <c r="AC35" s="268"/>
      <c r="AD35" s="268"/>
      <c r="AE35" s="268"/>
      <c r="AF35" s="268"/>
      <c r="AG35" s="268"/>
      <c r="AH35" s="268"/>
      <c r="AI35" s="267">
        <v>2788621</v>
      </c>
      <c r="AJ35" s="268"/>
      <c r="AK35" s="268"/>
      <c r="AL35" s="268"/>
      <c r="AM35" s="268"/>
      <c r="AN35" s="268"/>
      <c r="AO35" s="268"/>
      <c r="AP35" s="267">
        <v>16156545</v>
      </c>
      <c r="AQ35" s="268"/>
      <c r="AR35" s="268"/>
      <c r="AS35" s="268"/>
      <c r="AT35" s="268"/>
      <c r="AU35" s="268"/>
      <c r="AV35" s="268"/>
      <c r="AW35" s="267">
        <v>1141007</v>
      </c>
      <c r="AX35" s="268"/>
      <c r="AY35" s="268"/>
      <c r="AZ35" s="268"/>
      <c r="BA35" s="268"/>
      <c r="BB35" s="268"/>
      <c r="BC35" s="268"/>
      <c r="BD35" s="267">
        <v>40870</v>
      </c>
      <c r="BE35" s="268"/>
      <c r="BF35" s="268"/>
      <c r="BG35" s="268"/>
      <c r="BH35" s="268"/>
      <c r="BI35" s="268"/>
      <c r="BJ35" s="268"/>
    </row>
    <row r="36" spans="2:62" s="112" customFormat="1" ht="12.75" customHeight="1">
      <c r="B36" s="84"/>
      <c r="C36" s="84"/>
      <c r="D36" s="84"/>
      <c r="E36" s="120"/>
      <c r="F36" s="96"/>
      <c r="G36" s="120"/>
      <c r="H36" s="120"/>
      <c r="I36" s="96"/>
      <c r="J36" s="96"/>
      <c r="K36" s="96"/>
      <c r="L36" s="96"/>
      <c r="M36" s="96"/>
      <c r="N36" s="97"/>
      <c r="O36" s="187"/>
      <c r="P36" s="187"/>
      <c r="Q36" s="187"/>
      <c r="R36" s="187"/>
      <c r="S36" s="187"/>
      <c r="T36" s="187"/>
      <c r="U36" s="100"/>
      <c r="V36" s="187"/>
      <c r="W36" s="187"/>
      <c r="X36" s="187"/>
      <c r="Y36" s="187"/>
      <c r="Z36" s="187"/>
      <c r="AA36" s="187"/>
      <c r="AB36" s="186"/>
      <c r="AC36" s="96"/>
      <c r="AD36" s="96"/>
      <c r="AE36" s="96"/>
      <c r="AF36" s="96"/>
      <c r="AG36" s="96"/>
      <c r="AH36" s="96"/>
      <c r="AI36" s="186"/>
      <c r="AJ36" s="96"/>
      <c r="AK36" s="96"/>
      <c r="AL36" s="96"/>
      <c r="AM36" s="96"/>
      <c r="AN36" s="96"/>
      <c r="AO36" s="96"/>
      <c r="AP36" s="186"/>
      <c r="AQ36" s="96"/>
      <c r="AR36" s="96"/>
      <c r="AS36" s="96"/>
      <c r="AT36" s="96"/>
      <c r="AU36" s="96"/>
      <c r="AV36" s="96"/>
      <c r="AW36" s="186"/>
      <c r="AX36" s="96"/>
      <c r="AY36" s="96"/>
      <c r="AZ36" s="96"/>
      <c r="BA36" s="96"/>
      <c r="BB36" s="96"/>
      <c r="BC36" s="96"/>
      <c r="BD36" s="186"/>
      <c r="BE36" s="96"/>
      <c r="BF36" s="96"/>
      <c r="BG36" s="96"/>
      <c r="BH36" s="96"/>
      <c r="BI36" s="96"/>
      <c r="BJ36" s="96"/>
    </row>
    <row r="37" spans="2:62" ht="12.75" customHeight="1">
      <c r="B37" s="103"/>
      <c r="C37" s="103"/>
      <c r="D37" s="103"/>
      <c r="E37" s="81"/>
      <c r="F37" s="53"/>
      <c r="G37" s="281">
        <v>20</v>
      </c>
      <c r="H37" s="281"/>
      <c r="I37" s="53"/>
      <c r="J37" s="53"/>
      <c r="K37" s="53"/>
      <c r="L37" s="53"/>
      <c r="M37" s="53"/>
      <c r="N37" s="269">
        <f>SUM(U37,AI53,AR53,BA53,)</f>
        <v>121284276</v>
      </c>
      <c r="O37" s="270"/>
      <c r="P37" s="270"/>
      <c r="Q37" s="270"/>
      <c r="R37" s="270"/>
      <c r="S37" s="270"/>
      <c r="T37" s="270"/>
      <c r="U37" s="264">
        <f>SUM(AB37,AP37,BD37,N53,U53,AB53,)</f>
        <v>111578592</v>
      </c>
      <c r="V37" s="270"/>
      <c r="W37" s="270"/>
      <c r="X37" s="270"/>
      <c r="Y37" s="270"/>
      <c r="Z37" s="270"/>
      <c r="AA37" s="270"/>
      <c r="AB37" s="267">
        <v>94396319</v>
      </c>
      <c r="AC37" s="268"/>
      <c r="AD37" s="268"/>
      <c r="AE37" s="268"/>
      <c r="AF37" s="268"/>
      <c r="AG37" s="268"/>
      <c r="AH37" s="268"/>
      <c r="AI37" s="267">
        <v>2806886</v>
      </c>
      <c r="AJ37" s="268"/>
      <c r="AK37" s="268"/>
      <c r="AL37" s="268"/>
      <c r="AM37" s="268"/>
      <c r="AN37" s="268"/>
      <c r="AO37" s="268"/>
      <c r="AP37" s="267">
        <v>15881826</v>
      </c>
      <c r="AQ37" s="268"/>
      <c r="AR37" s="268"/>
      <c r="AS37" s="268"/>
      <c r="AT37" s="268"/>
      <c r="AU37" s="268"/>
      <c r="AV37" s="268"/>
      <c r="AW37" s="267">
        <v>1151286</v>
      </c>
      <c r="AX37" s="268"/>
      <c r="AY37" s="268"/>
      <c r="AZ37" s="268"/>
      <c r="BA37" s="268"/>
      <c r="BB37" s="268"/>
      <c r="BC37" s="268"/>
      <c r="BD37" s="267">
        <v>46205</v>
      </c>
      <c r="BE37" s="268"/>
      <c r="BF37" s="268"/>
      <c r="BG37" s="268"/>
      <c r="BH37" s="268"/>
      <c r="BI37" s="268"/>
      <c r="BJ37" s="268"/>
    </row>
    <row r="38" spans="2:62" s="112" customFormat="1" ht="12.75" customHeight="1">
      <c r="B38" s="84"/>
      <c r="C38" s="84"/>
      <c r="D38" s="84"/>
      <c r="E38" s="120"/>
      <c r="F38" s="96"/>
      <c r="G38" s="120"/>
      <c r="H38" s="120"/>
      <c r="I38" s="96"/>
      <c r="J38" s="96"/>
      <c r="K38" s="96"/>
      <c r="L38" s="96"/>
      <c r="M38" s="96"/>
      <c r="N38" s="97"/>
      <c r="O38" s="187"/>
      <c r="P38" s="187"/>
      <c r="Q38" s="187"/>
      <c r="R38" s="187"/>
      <c r="S38" s="187"/>
      <c r="T38" s="187"/>
      <c r="U38" s="100"/>
      <c r="V38" s="187"/>
      <c r="W38" s="187"/>
      <c r="X38" s="187"/>
      <c r="Y38" s="187"/>
      <c r="Z38" s="187"/>
      <c r="AA38" s="187"/>
      <c r="AB38" s="186"/>
      <c r="AC38" s="96"/>
      <c r="AD38" s="96"/>
      <c r="AE38" s="96"/>
      <c r="AF38" s="96"/>
      <c r="AG38" s="96"/>
      <c r="AH38" s="96"/>
      <c r="AI38" s="186"/>
      <c r="AJ38" s="96"/>
      <c r="AK38" s="96"/>
      <c r="AL38" s="96"/>
      <c r="AM38" s="96"/>
      <c r="AN38" s="96"/>
      <c r="AO38" s="96"/>
      <c r="AP38" s="186"/>
      <c r="AQ38" s="96"/>
      <c r="AR38" s="96"/>
      <c r="AS38" s="96"/>
      <c r="AT38" s="96"/>
      <c r="AU38" s="96"/>
      <c r="AV38" s="96"/>
      <c r="AW38" s="186"/>
      <c r="AX38" s="96"/>
      <c r="AY38" s="96"/>
      <c r="AZ38" s="96"/>
      <c r="BA38" s="96"/>
      <c r="BB38" s="96"/>
      <c r="BC38" s="96"/>
      <c r="BD38" s="186"/>
      <c r="BE38" s="96"/>
      <c r="BF38" s="96"/>
      <c r="BG38" s="96"/>
      <c r="BH38" s="96"/>
      <c r="BI38" s="96"/>
      <c r="BJ38" s="96"/>
    </row>
    <row r="39" spans="2:62" s="112" customFormat="1" ht="12.75" customHeight="1">
      <c r="B39" s="84"/>
      <c r="C39" s="84"/>
      <c r="D39" s="84"/>
      <c r="E39" s="120"/>
      <c r="F39" s="96"/>
      <c r="G39" s="257">
        <v>21</v>
      </c>
      <c r="H39" s="257"/>
      <c r="I39" s="96"/>
      <c r="J39" s="96"/>
      <c r="K39" s="96"/>
      <c r="L39" s="96"/>
      <c r="M39" s="96"/>
      <c r="N39" s="245">
        <f>SUM(U39,AI55,AR55,BA55,)</f>
        <v>114213136</v>
      </c>
      <c r="O39" s="246"/>
      <c r="P39" s="246"/>
      <c r="Q39" s="246"/>
      <c r="R39" s="246"/>
      <c r="S39" s="246"/>
      <c r="T39" s="246"/>
      <c r="U39" s="247">
        <f>SUM(AB39,AP39,BD39,N55,U55,AB55,)</f>
        <v>104726194</v>
      </c>
      <c r="V39" s="246"/>
      <c r="W39" s="246"/>
      <c r="X39" s="246"/>
      <c r="Y39" s="246"/>
      <c r="Z39" s="246"/>
      <c r="AA39" s="246"/>
      <c r="AB39" s="271">
        <v>88752163</v>
      </c>
      <c r="AC39" s="272"/>
      <c r="AD39" s="272"/>
      <c r="AE39" s="272"/>
      <c r="AF39" s="272"/>
      <c r="AG39" s="272"/>
      <c r="AH39" s="272"/>
      <c r="AI39" s="271">
        <v>2830525</v>
      </c>
      <c r="AJ39" s="272"/>
      <c r="AK39" s="272"/>
      <c r="AL39" s="272"/>
      <c r="AM39" s="272"/>
      <c r="AN39" s="272"/>
      <c r="AO39" s="272"/>
      <c r="AP39" s="271">
        <v>14675309</v>
      </c>
      <c r="AQ39" s="272"/>
      <c r="AR39" s="272"/>
      <c r="AS39" s="272"/>
      <c r="AT39" s="272"/>
      <c r="AU39" s="272"/>
      <c r="AV39" s="272"/>
      <c r="AW39" s="271">
        <v>1155706</v>
      </c>
      <c r="AX39" s="272"/>
      <c r="AY39" s="272"/>
      <c r="AZ39" s="272"/>
      <c r="BA39" s="272"/>
      <c r="BB39" s="272"/>
      <c r="BC39" s="272"/>
      <c r="BD39" s="271">
        <v>47945</v>
      </c>
      <c r="BE39" s="272"/>
      <c r="BF39" s="272"/>
      <c r="BG39" s="272"/>
      <c r="BH39" s="272"/>
      <c r="BI39" s="272"/>
      <c r="BJ39" s="272"/>
    </row>
    <row r="40" spans="2:62" ht="12.75" customHeight="1">
      <c r="B40" s="50"/>
      <c r="C40" s="90"/>
      <c r="D40" s="90"/>
      <c r="E40" s="90"/>
      <c r="F40" s="90"/>
      <c r="G40" s="90"/>
      <c r="H40" s="91"/>
      <c r="I40" s="50"/>
      <c r="J40" s="50"/>
      <c r="K40" s="50"/>
      <c r="L40" s="50"/>
      <c r="M40" s="50"/>
      <c r="N40" s="113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</row>
    <row r="41" spans="9:62" ht="18" customHeight="1">
      <c r="I41" s="53"/>
      <c r="J41" s="53"/>
      <c r="K41" s="53"/>
      <c r="L41" s="53"/>
      <c r="M41" s="53"/>
      <c r="N41" s="274" t="s">
        <v>257</v>
      </c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53"/>
      <c r="AJ41" s="53"/>
      <c r="AK41" s="53"/>
      <c r="AL41" s="53"/>
      <c r="AM41" s="53"/>
      <c r="AN41" s="53"/>
      <c r="AO41" s="53"/>
      <c r="AP41" s="53"/>
      <c r="AQ41" s="53"/>
      <c r="AR41" s="121"/>
      <c r="AS41" s="94"/>
      <c r="AT41" s="94"/>
      <c r="AU41" s="94"/>
      <c r="AV41" s="94"/>
      <c r="AW41" s="94"/>
      <c r="AX41" s="94"/>
      <c r="AY41" s="94"/>
      <c r="AZ41" s="122"/>
      <c r="BA41" s="53"/>
      <c r="BB41" s="53"/>
      <c r="BC41" s="53"/>
      <c r="BD41" s="53"/>
      <c r="BE41" s="53"/>
      <c r="BF41" s="53"/>
      <c r="BG41" s="53"/>
      <c r="BH41" s="53"/>
      <c r="BI41" s="53"/>
      <c r="BJ41" s="53"/>
    </row>
    <row r="42" spans="2:62" ht="18" customHeight="1">
      <c r="B42" s="255" t="s">
        <v>144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84"/>
      <c r="N42" s="275" t="s">
        <v>198</v>
      </c>
      <c r="O42" s="275"/>
      <c r="P42" s="275"/>
      <c r="Q42" s="275"/>
      <c r="R42" s="275"/>
      <c r="S42" s="275"/>
      <c r="T42" s="275"/>
      <c r="U42" s="275" t="s">
        <v>199</v>
      </c>
      <c r="V42" s="275"/>
      <c r="W42" s="275"/>
      <c r="X42" s="275"/>
      <c r="Y42" s="275"/>
      <c r="Z42" s="275"/>
      <c r="AA42" s="275"/>
      <c r="AB42" s="286" t="s">
        <v>203</v>
      </c>
      <c r="AC42" s="275"/>
      <c r="AD42" s="275"/>
      <c r="AE42" s="275"/>
      <c r="AF42" s="275"/>
      <c r="AG42" s="275"/>
      <c r="AH42" s="275"/>
      <c r="AI42" s="284" t="s">
        <v>200</v>
      </c>
      <c r="AJ42" s="284"/>
      <c r="AK42" s="284"/>
      <c r="AL42" s="284"/>
      <c r="AM42" s="284"/>
      <c r="AN42" s="284"/>
      <c r="AO42" s="284"/>
      <c r="AP42" s="284"/>
      <c r="AQ42" s="284"/>
      <c r="AR42" s="240" t="s">
        <v>201</v>
      </c>
      <c r="AS42" s="284"/>
      <c r="AT42" s="284"/>
      <c r="AU42" s="284"/>
      <c r="AV42" s="284"/>
      <c r="AW42" s="284"/>
      <c r="AX42" s="284"/>
      <c r="AY42" s="284"/>
      <c r="AZ42" s="241"/>
      <c r="BA42" s="284" t="s">
        <v>202</v>
      </c>
      <c r="BB42" s="284"/>
      <c r="BC42" s="284"/>
      <c r="BD42" s="284"/>
      <c r="BE42" s="284"/>
      <c r="BF42" s="284"/>
      <c r="BG42" s="284"/>
      <c r="BH42" s="284"/>
      <c r="BI42" s="284"/>
      <c r="BJ42" s="284"/>
    </row>
    <row r="43" spans="2:62" ht="18" customHeight="1">
      <c r="B43" s="101"/>
      <c r="C43" s="101"/>
      <c r="D43" s="101"/>
      <c r="E43" s="117"/>
      <c r="F43" s="102"/>
      <c r="G43" s="102"/>
      <c r="H43" s="102"/>
      <c r="I43" s="102"/>
      <c r="J43" s="102"/>
      <c r="K43" s="102"/>
      <c r="L43" s="102"/>
      <c r="M43" s="119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118"/>
      <c r="AJ43" s="102"/>
      <c r="AK43" s="102"/>
      <c r="AL43" s="102"/>
      <c r="AM43" s="102"/>
      <c r="AN43" s="102"/>
      <c r="AO43" s="102"/>
      <c r="AP43" s="102"/>
      <c r="AQ43" s="102"/>
      <c r="AR43" s="118"/>
      <c r="AS43" s="102"/>
      <c r="AT43" s="102"/>
      <c r="AU43" s="102"/>
      <c r="AV43" s="102"/>
      <c r="AW43" s="102"/>
      <c r="AX43" s="102"/>
      <c r="AY43" s="102"/>
      <c r="AZ43" s="119"/>
      <c r="BA43" s="118"/>
      <c r="BB43" s="102"/>
      <c r="BC43" s="102"/>
      <c r="BD43" s="102"/>
      <c r="BE43" s="102"/>
      <c r="BF43" s="102"/>
      <c r="BG43" s="102"/>
      <c r="BH43" s="102"/>
      <c r="BI43" s="102"/>
      <c r="BJ43" s="102"/>
    </row>
    <row r="44" spans="2:62" ht="12.75" customHeight="1">
      <c r="B44" s="103"/>
      <c r="C44" s="103"/>
      <c r="D44" s="103"/>
      <c r="E44" s="51"/>
      <c r="I44" s="53"/>
      <c r="J44" s="53"/>
      <c r="K44" s="53"/>
      <c r="L44" s="53"/>
      <c r="M44" s="53"/>
      <c r="N44" s="104"/>
      <c r="O44" s="53"/>
      <c r="P44" s="53"/>
      <c r="Q44" s="53"/>
      <c r="R44" s="281" t="s">
        <v>182</v>
      </c>
      <c r="S44" s="281"/>
      <c r="T44" s="281"/>
      <c r="U44" s="53"/>
      <c r="V44" s="53"/>
      <c r="W44" s="53"/>
      <c r="X44" s="53"/>
      <c r="Y44" s="281" t="s">
        <v>182</v>
      </c>
      <c r="Z44" s="281"/>
      <c r="AA44" s="281"/>
      <c r="AB44" s="53"/>
      <c r="AC44" s="53"/>
      <c r="AD44" s="53"/>
      <c r="AE44" s="53"/>
      <c r="AF44" s="281" t="s">
        <v>182</v>
      </c>
      <c r="AG44" s="281"/>
      <c r="AH44" s="281"/>
      <c r="AI44" s="53"/>
      <c r="AJ44" s="53"/>
      <c r="AK44" s="53"/>
      <c r="AL44" s="53"/>
      <c r="AM44" s="53"/>
      <c r="AN44" s="53"/>
      <c r="AO44" s="281" t="s">
        <v>182</v>
      </c>
      <c r="AP44" s="281"/>
      <c r="AQ44" s="281"/>
      <c r="AR44" s="53"/>
      <c r="AS44" s="53"/>
      <c r="AT44" s="53"/>
      <c r="AU44" s="53"/>
      <c r="AV44" s="53"/>
      <c r="AW44" s="53"/>
      <c r="AX44" s="281" t="s">
        <v>182</v>
      </c>
      <c r="AY44" s="281"/>
      <c r="AZ44" s="281"/>
      <c r="BA44" s="53"/>
      <c r="BB44" s="53"/>
      <c r="BC44" s="53"/>
      <c r="BD44" s="53"/>
      <c r="BE44" s="53"/>
      <c r="BF44" s="53"/>
      <c r="BG44" s="53"/>
      <c r="BH44" s="281" t="s">
        <v>182</v>
      </c>
      <c r="BI44" s="281"/>
      <c r="BJ44" s="281"/>
    </row>
    <row r="45" spans="2:62" ht="12.75" customHeight="1">
      <c r="B45" s="103"/>
      <c r="C45" s="103"/>
      <c r="D45" s="103"/>
      <c r="E45" s="51"/>
      <c r="G45" s="51"/>
      <c r="H45" s="51"/>
      <c r="I45" s="53"/>
      <c r="J45" s="53"/>
      <c r="K45" s="53"/>
      <c r="L45" s="53"/>
      <c r="M45" s="53"/>
      <c r="N45" s="123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</row>
    <row r="46" spans="2:62" ht="12.75" customHeight="1">
      <c r="B46" s="103"/>
      <c r="C46" s="103"/>
      <c r="D46" s="103"/>
      <c r="E46" s="81"/>
      <c r="F46" s="53"/>
      <c r="I46" s="53"/>
      <c r="J46" s="53"/>
      <c r="K46" s="53"/>
      <c r="L46" s="53"/>
      <c r="M46" s="53"/>
      <c r="N46" s="123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</row>
    <row r="47" spans="2:62" ht="12.75" customHeight="1">
      <c r="B47" s="103"/>
      <c r="C47" s="281" t="s">
        <v>255</v>
      </c>
      <c r="D47" s="256"/>
      <c r="E47" s="256"/>
      <c r="F47" s="256"/>
      <c r="G47" s="281">
        <v>17</v>
      </c>
      <c r="H47" s="281"/>
      <c r="I47" s="252" t="s">
        <v>256</v>
      </c>
      <c r="J47" s="252"/>
      <c r="K47" s="252"/>
      <c r="L47" s="252"/>
      <c r="M47" s="53"/>
      <c r="N47" s="282">
        <v>782375</v>
      </c>
      <c r="O47" s="283"/>
      <c r="P47" s="283"/>
      <c r="Q47" s="283"/>
      <c r="R47" s="283"/>
      <c r="S47" s="283"/>
      <c r="T47" s="283"/>
      <c r="U47" s="279">
        <v>3750</v>
      </c>
      <c r="V47" s="279"/>
      <c r="W47" s="279"/>
      <c r="X47" s="279"/>
      <c r="Y47" s="279"/>
      <c r="Z47" s="279"/>
      <c r="AA47" s="279"/>
      <c r="AB47" s="279">
        <v>47734</v>
      </c>
      <c r="AC47" s="279"/>
      <c r="AD47" s="279"/>
      <c r="AE47" s="279"/>
      <c r="AF47" s="279"/>
      <c r="AG47" s="279"/>
      <c r="AH47" s="279"/>
      <c r="AI47" s="279">
        <v>585870</v>
      </c>
      <c r="AJ47" s="279"/>
      <c r="AK47" s="279"/>
      <c r="AL47" s="279"/>
      <c r="AM47" s="279"/>
      <c r="AN47" s="279"/>
      <c r="AO47" s="279"/>
      <c r="AP47" s="279"/>
      <c r="AQ47" s="279"/>
      <c r="AR47" s="279">
        <v>777707</v>
      </c>
      <c r="AS47" s="279"/>
      <c r="AT47" s="279"/>
      <c r="AU47" s="279"/>
      <c r="AV47" s="279"/>
      <c r="AW47" s="279"/>
      <c r="AX47" s="279"/>
      <c r="AY47" s="279"/>
      <c r="AZ47" s="279"/>
      <c r="BA47" s="279">
        <v>4433447</v>
      </c>
      <c r="BB47" s="279"/>
      <c r="BC47" s="279"/>
      <c r="BD47" s="279"/>
      <c r="BE47" s="279"/>
      <c r="BF47" s="279"/>
      <c r="BG47" s="279"/>
      <c r="BH47" s="279"/>
      <c r="BI47" s="279"/>
      <c r="BJ47" s="279"/>
    </row>
    <row r="48" spans="2:62" ht="12.75" customHeight="1">
      <c r="B48" s="103"/>
      <c r="C48" s="103"/>
      <c r="D48" s="103"/>
      <c r="E48" s="81"/>
      <c r="F48" s="53"/>
      <c r="G48" s="81"/>
      <c r="H48" s="81"/>
      <c r="I48" s="53"/>
      <c r="J48" s="53"/>
      <c r="K48" s="53"/>
      <c r="L48" s="53"/>
      <c r="M48" s="53"/>
      <c r="N48" s="123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</row>
    <row r="49" spans="2:62" ht="12.75" customHeight="1">
      <c r="B49" s="84"/>
      <c r="C49" s="84"/>
      <c r="D49" s="84"/>
      <c r="E49" s="120"/>
      <c r="F49" s="96"/>
      <c r="G49" s="281">
        <v>18</v>
      </c>
      <c r="H49" s="281"/>
      <c r="I49" s="96"/>
      <c r="J49" s="96"/>
      <c r="K49" s="96"/>
      <c r="L49" s="96"/>
      <c r="M49" s="96"/>
      <c r="N49" s="282">
        <v>794936</v>
      </c>
      <c r="O49" s="283"/>
      <c r="P49" s="283"/>
      <c r="Q49" s="283"/>
      <c r="R49" s="283"/>
      <c r="S49" s="283"/>
      <c r="T49" s="283"/>
      <c r="U49" s="279">
        <v>4250</v>
      </c>
      <c r="V49" s="279"/>
      <c r="W49" s="279"/>
      <c r="X49" s="279"/>
      <c r="Y49" s="279"/>
      <c r="Z49" s="279"/>
      <c r="AA49" s="279"/>
      <c r="AB49" s="279">
        <v>47734</v>
      </c>
      <c r="AC49" s="279"/>
      <c r="AD49" s="279"/>
      <c r="AE49" s="279"/>
      <c r="AF49" s="279"/>
      <c r="AG49" s="279"/>
      <c r="AH49" s="279"/>
      <c r="AI49" s="279">
        <v>587536</v>
      </c>
      <c r="AJ49" s="279"/>
      <c r="AK49" s="279"/>
      <c r="AL49" s="279"/>
      <c r="AM49" s="279"/>
      <c r="AN49" s="279"/>
      <c r="AO49" s="279"/>
      <c r="AP49" s="279"/>
      <c r="AQ49" s="279"/>
      <c r="AR49" s="279">
        <v>689473</v>
      </c>
      <c r="AS49" s="279"/>
      <c r="AT49" s="279"/>
      <c r="AU49" s="279"/>
      <c r="AV49" s="279"/>
      <c r="AW49" s="279"/>
      <c r="AX49" s="279"/>
      <c r="AY49" s="279"/>
      <c r="AZ49" s="279"/>
      <c r="BA49" s="279">
        <v>4738418</v>
      </c>
      <c r="BB49" s="279"/>
      <c r="BC49" s="279"/>
      <c r="BD49" s="279"/>
      <c r="BE49" s="279"/>
      <c r="BF49" s="279"/>
      <c r="BG49" s="279"/>
      <c r="BH49" s="279"/>
      <c r="BI49" s="279"/>
      <c r="BJ49" s="279"/>
    </row>
    <row r="50" spans="2:62" ht="12.75" customHeight="1">
      <c r="B50" s="84"/>
      <c r="C50" s="84"/>
      <c r="D50" s="84"/>
      <c r="E50" s="120"/>
      <c r="F50" s="96"/>
      <c r="G50" s="120"/>
      <c r="H50" s="120"/>
      <c r="I50" s="96"/>
      <c r="J50" s="96"/>
      <c r="K50" s="96"/>
      <c r="L50" s="96"/>
      <c r="M50" s="96"/>
      <c r="N50" s="99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</row>
    <row r="51" spans="2:62" ht="12.75" customHeight="1">
      <c r="B51" s="103"/>
      <c r="C51" s="103"/>
      <c r="D51" s="103"/>
      <c r="E51" s="81"/>
      <c r="F51" s="53"/>
      <c r="G51" s="281">
        <v>19</v>
      </c>
      <c r="H51" s="281"/>
      <c r="I51" s="53"/>
      <c r="J51" s="53"/>
      <c r="K51" s="53"/>
      <c r="L51" s="53"/>
      <c r="M51" s="53"/>
      <c r="N51" s="282">
        <v>795936</v>
      </c>
      <c r="O51" s="283"/>
      <c r="P51" s="283"/>
      <c r="Q51" s="283"/>
      <c r="R51" s="283"/>
      <c r="S51" s="283"/>
      <c r="T51" s="283"/>
      <c r="U51" s="279">
        <v>4250</v>
      </c>
      <c r="V51" s="279"/>
      <c r="W51" s="279"/>
      <c r="X51" s="279"/>
      <c r="Y51" s="279"/>
      <c r="Z51" s="279"/>
      <c r="AA51" s="279"/>
      <c r="AB51" s="279">
        <v>47734</v>
      </c>
      <c r="AC51" s="279"/>
      <c r="AD51" s="279"/>
      <c r="AE51" s="279"/>
      <c r="AF51" s="279"/>
      <c r="AG51" s="279"/>
      <c r="AH51" s="279"/>
      <c r="AI51" s="279">
        <v>598783</v>
      </c>
      <c r="AJ51" s="279"/>
      <c r="AK51" s="279"/>
      <c r="AL51" s="279"/>
      <c r="AM51" s="279"/>
      <c r="AN51" s="279"/>
      <c r="AO51" s="279"/>
      <c r="AP51" s="279"/>
      <c r="AQ51" s="279"/>
      <c r="AR51" s="279">
        <v>521549</v>
      </c>
      <c r="AS51" s="279"/>
      <c r="AT51" s="279"/>
      <c r="AU51" s="279"/>
      <c r="AV51" s="279"/>
      <c r="AW51" s="279"/>
      <c r="AX51" s="279"/>
      <c r="AY51" s="279"/>
      <c r="AZ51" s="279"/>
      <c r="BA51" s="279">
        <v>6815122</v>
      </c>
      <c r="BB51" s="279"/>
      <c r="BC51" s="279"/>
      <c r="BD51" s="279"/>
      <c r="BE51" s="279"/>
      <c r="BF51" s="279"/>
      <c r="BG51" s="279"/>
      <c r="BH51" s="279"/>
      <c r="BI51" s="279"/>
      <c r="BJ51" s="279"/>
    </row>
    <row r="52" spans="2:62" s="112" customFormat="1" ht="12.75" customHeight="1">
      <c r="B52" s="84"/>
      <c r="C52" s="84"/>
      <c r="D52" s="84"/>
      <c r="E52" s="120"/>
      <c r="F52" s="96"/>
      <c r="G52" s="120"/>
      <c r="H52" s="120"/>
      <c r="I52" s="96"/>
      <c r="J52" s="96"/>
      <c r="K52" s="96"/>
      <c r="L52" s="96"/>
      <c r="M52" s="96"/>
      <c r="N52" s="99"/>
      <c r="O52" s="188"/>
      <c r="P52" s="188"/>
      <c r="Q52" s="188"/>
      <c r="R52" s="188"/>
      <c r="S52" s="188"/>
      <c r="T52" s="18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</row>
    <row r="53" spans="2:62" ht="12.75" customHeight="1">
      <c r="B53" s="103"/>
      <c r="C53" s="103"/>
      <c r="D53" s="103"/>
      <c r="E53" s="81"/>
      <c r="F53" s="53"/>
      <c r="G53" s="281">
        <v>20</v>
      </c>
      <c r="H53" s="281"/>
      <c r="I53" s="53"/>
      <c r="J53" s="53"/>
      <c r="K53" s="53"/>
      <c r="L53" s="53"/>
      <c r="M53" s="115"/>
      <c r="N53" s="279">
        <v>1199358</v>
      </c>
      <c r="O53" s="283"/>
      <c r="P53" s="283"/>
      <c r="Q53" s="283"/>
      <c r="R53" s="283"/>
      <c r="S53" s="283"/>
      <c r="T53" s="283"/>
      <c r="U53" s="279">
        <v>4250</v>
      </c>
      <c r="V53" s="279"/>
      <c r="W53" s="279"/>
      <c r="X53" s="279"/>
      <c r="Y53" s="279"/>
      <c r="Z53" s="279"/>
      <c r="AA53" s="279"/>
      <c r="AB53" s="279">
        <v>50634</v>
      </c>
      <c r="AC53" s="279"/>
      <c r="AD53" s="279"/>
      <c r="AE53" s="279"/>
      <c r="AF53" s="279"/>
      <c r="AG53" s="279"/>
      <c r="AH53" s="279"/>
      <c r="AI53" s="279">
        <v>610704</v>
      </c>
      <c r="AJ53" s="279"/>
      <c r="AK53" s="279"/>
      <c r="AL53" s="279"/>
      <c r="AM53" s="279"/>
      <c r="AN53" s="279"/>
      <c r="AO53" s="279"/>
      <c r="AP53" s="279"/>
      <c r="AQ53" s="279"/>
      <c r="AR53" s="279">
        <v>563121</v>
      </c>
      <c r="AS53" s="279"/>
      <c r="AT53" s="279"/>
      <c r="AU53" s="279"/>
      <c r="AV53" s="279"/>
      <c r="AW53" s="279"/>
      <c r="AX53" s="279"/>
      <c r="AY53" s="279"/>
      <c r="AZ53" s="279"/>
      <c r="BA53" s="279">
        <v>8531859</v>
      </c>
      <c r="BB53" s="279"/>
      <c r="BC53" s="279"/>
      <c r="BD53" s="279"/>
      <c r="BE53" s="279"/>
      <c r="BF53" s="279"/>
      <c r="BG53" s="279"/>
      <c r="BH53" s="279"/>
      <c r="BI53" s="279"/>
      <c r="BJ53" s="279"/>
    </row>
    <row r="54" spans="2:62" s="112" customFormat="1" ht="12.75" customHeight="1">
      <c r="B54" s="84"/>
      <c r="C54" s="84"/>
      <c r="D54" s="84"/>
      <c r="E54" s="120"/>
      <c r="F54" s="96"/>
      <c r="G54" s="120"/>
      <c r="H54" s="120"/>
      <c r="I54" s="96"/>
      <c r="J54" s="96"/>
      <c r="K54" s="96"/>
      <c r="L54" s="96"/>
      <c r="M54" s="128"/>
      <c r="N54" s="98"/>
      <c r="O54" s="188"/>
      <c r="P54" s="188"/>
      <c r="Q54" s="188"/>
      <c r="R54" s="188"/>
      <c r="S54" s="188"/>
      <c r="T54" s="18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  <row r="55" spans="2:62" s="112" customFormat="1" ht="12.75" customHeight="1">
      <c r="B55" s="84"/>
      <c r="C55" s="84"/>
      <c r="D55" s="84"/>
      <c r="E55" s="120"/>
      <c r="F55" s="96"/>
      <c r="G55" s="257">
        <v>21</v>
      </c>
      <c r="H55" s="257"/>
      <c r="I55" s="96"/>
      <c r="J55" s="96"/>
      <c r="K55" s="96"/>
      <c r="L55" s="96"/>
      <c r="M55" s="96"/>
      <c r="N55" s="231">
        <v>1195893</v>
      </c>
      <c r="O55" s="259"/>
      <c r="P55" s="259"/>
      <c r="Q55" s="259"/>
      <c r="R55" s="259"/>
      <c r="S55" s="259"/>
      <c r="T55" s="259"/>
      <c r="U55" s="258">
        <v>4250</v>
      </c>
      <c r="V55" s="259"/>
      <c r="W55" s="259"/>
      <c r="X55" s="259"/>
      <c r="Y55" s="259"/>
      <c r="Z55" s="259"/>
      <c r="AA55" s="259"/>
      <c r="AB55" s="258">
        <v>50634</v>
      </c>
      <c r="AC55" s="259"/>
      <c r="AD55" s="259"/>
      <c r="AE55" s="259"/>
      <c r="AF55" s="259"/>
      <c r="AG55" s="259"/>
      <c r="AH55" s="259"/>
      <c r="AI55" s="258">
        <v>623058</v>
      </c>
      <c r="AJ55" s="259"/>
      <c r="AK55" s="259"/>
      <c r="AL55" s="259"/>
      <c r="AM55" s="259"/>
      <c r="AN55" s="259"/>
      <c r="AO55" s="259"/>
      <c r="AP55" s="259"/>
      <c r="AQ55" s="259"/>
      <c r="AR55" s="258">
        <v>493761</v>
      </c>
      <c r="AS55" s="259"/>
      <c r="AT55" s="259"/>
      <c r="AU55" s="259"/>
      <c r="AV55" s="259"/>
      <c r="AW55" s="259"/>
      <c r="AX55" s="259"/>
      <c r="AY55" s="259"/>
      <c r="AZ55" s="259"/>
      <c r="BA55" s="258">
        <v>8370123</v>
      </c>
      <c r="BB55" s="259"/>
      <c r="BC55" s="259"/>
      <c r="BD55" s="259"/>
      <c r="BE55" s="259"/>
      <c r="BF55" s="259"/>
      <c r="BG55" s="259"/>
      <c r="BH55" s="259"/>
      <c r="BI55" s="259"/>
      <c r="BJ55" s="259"/>
    </row>
    <row r="56" spans="2:62" ht="12.75" customHeight="1">
      <c r="B56" s="50"/>
      <c r="C56" s="90"/>
      <c r="D56" s="90"/>
      <c r="E56" s="90"/>
      <c r="F56" s="90"/>
      <c r="G56" s="90"/>
      <c r="H56" s="91"/>
      <c r="I56" s="50"/>
      <c r="J56" s="50"/>
      <c r="K56" s="50"/>
      <c r="L56" s="50"/>
      <c r="M56" s="50"/>
      <c r="N56" s="113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</row>
    <row r="57" spans="3:8" ht="12" customHeight="1">
      <c r="C57" s="249" t="s">
        <v>7</v>
      </c>
      <c r="D57" s="249"/>
      <c r="E57" s="51" t="s">
        <v>8</v>
      </c>
      <c r="F57" s="250" t="s">
        <v>258</v>
      </c>
      <c r="G57" s="250"/>
      <c r="H57" s="48" t="s">
        <v>318</v>
      </c>
    </row>
    <row r="58" spans="5:8" ht="12" customHeight="1">
      <c r="E58" s="51"/>
      <c r="F58" s="251" t="s">
        <v>9</v>
      </c>
      <c r="G58" s="251"/>
      <c r="H58" s="48" t="s">
        <v>10</v>
      </c>
    </row>
    <row r="59" spans="5:8" ht="12" customHeight="1">
      <c r="E59" s="51"/>
      <c r="F59" s="251" t="s">
        <v>386</v>
      </c>
      <c r="G59" s="251"/>
      <c r="H59" s="48" t="s">
        <v>387</v>
      </c>
    </row>
    <row r="60" spans="2:6" ht="12" customHeight="1">
      <c r="B60" s="248" t="s">
        <v>4</v>
      </c>
      <c r="C60" s="248"/>
      <c r="D60" s="248"/>
      <c r="E60" s="51" t="s">
        <v>259</v>
      </c>
      <c r="F60" s="48" t="s">
        <v>272</v>
      </c>
    </row>
  </sheetData>
  <sheetProtection/>
  <mergeCells count="182">
    <mergeCell ref="F59:G59"/>
    <mergeCell ref="AI55:AQ55"/>
    <mergeCell ref="AR55:AZ55"/>
    <mergeCell ref="BA55:BJ55"/>
    <mergeCell ref="G55:H55"/>
    <mergeCell ref="N55:T55"/>
    <mergeCell ref="U55:AA55"/>
    <mergeCell ref="AB55:AH55"/>
    <mergeCell ref="I47:L47"/>
    <mergeCell ref="G39:H39"/>
    <mergeCell ref="G31:H31"/>
    <mergeCell ref="G37:H37"/>
    <mergeCell ref="B42:M42"/>
    <mergeCell ref="C47:F47"/>
    <mergeCell ref="AW39:BC39"/>
    <mergeCell ref="BD39:BJ39"/>
    <mergeCell ref="C31:F31"/>
    <mergeCell ref="I31:L31"/>
    <mergeCell ref="AB31:AH31"/>
    <mergeCell ref="N37:T37"/>
    <mergeCell ref="U37:AA37"/>
    <mergeCell ref="N31:T31"/>
    <mergeCell ref="U31:AA31"/>
    <mergeCell ref="AP37:AV37"/>
    <mergeCell ref="Q18:W18"/>
    <mergeCell ref="X18:AC18"/>
    <mergeCell ref="AD18:AI18"/>
    <mergeCell ref="J16:P16"/>
    <mergeCell ref="Q16:W16"/>
    <mergeCell ref="AD16:AI16"/>
    <mergeCell ref="E18:F18"/>
    <mergeCell ref="B10:D10"/>
    <mergeCell ref="G10:I10"/>
    <mergeCell ref="J18:P18"/>
    <mergeCell ref="E14:F14"/>
    <mergeCell ref="J14:P14"/>
    <mergeCell ref="E10:F10"/>
    <mergeCell ref="J10:P10"/>
    <mergeCell ref="J12:P12"/>
    <mergeCell ref="AW37:BC37"/>
    <mergeCell ref="BD37:BJ37"/>
    <mergeCell ref="BF18:BJ18"/>
    <mergeCell ref="BA18:BE18"/>
    <mergeCell ref="BD33:BJ33"/>
    <mergeCell ref="AW33:BC33"/>
    <mergeCell ref="AW35:BC35"/>
    <mergeCell ref="BD35:BJ35"/>
    <mergeCell ref="BD31:BJ31"/>
    <mergeCell ref="BB29:BC29"/>
    <mergeCell ref="Q14:W14"/>
    <mergeCell ref="E16:F16"/>
    <mergeCell ref="E12:F12"/>
    <mergeCell ref="BA42:BJ42"/>
    <mergeCell ref="AR42:AZ42"/>
    <mergeCell ref="N42:T43"/>
    <mergeCell ref="U42:AA43"/>
    <mergeCell ref="N33:T33"/>
    <mergeCell ref="U33:AA33"/>
    <mergeCell ref="N41:AH41"/>
    <mergeCell ref="AR47:AZ47"/>
    <mergeCell ref="BA47:BJ47"/>
    <mergeCell ref="AX44:AZ44"/>
    <mergeCell ref="BH44:BJ44"/>
    <mergeCell ref="AB47:AH47"/>
    <mergeCell ref="R44:T44"/>
    <mergeCell ref="G33:H33"/>
    <mergeCell ref="B60:D60"/>
    <mergeCell ref="G47:H47"/>
    <mergeCell ref="C57:D57"/>
    <mergeCell ref="F57:G57"/>
    <mergeCell ref="F58:G58"/>
    <mergeCell ref="G51:H51"/>
    <mergeCell ref="G49:H49"/>
    <mergeCell ref="AB33:AH33"/>
    <mergeCell ref="AB35:AH35"/>
    <mergeCell ref="N39:T39"/>
    <mergeCell ref="U39:AA39"/>
    <mergeCell ref="AB39:AH39"/>
    <mergeCell ref="B3:BJ3"/>
    <mergeCell ref="B24:BJ24"/>
    <mergeCell ref="N27:T27"/>
    <mergeCell ref="BH29:BJ29"/>
    <mergeCell ref="AB28:AH28"/>
    <mergeCell ref="AI28:AO28"/>
    <mergeCell ref="U26:BJ26"/>
    <mergeCell ref="B20:D20"/>
    <mergeCell ref="R29:T29"/>
    <mergeCell ref="Y29:AA29"/>
    <mergeCell ref="AI37:AO37"/>
    <mergeCell ref="AB37:AH37"/>
    <mergeCell ref="AI39:AO39"/>
    <mergeCell ref="AP39:AV39"/>
    <mergeCell ref="Y44:AA44"/>
    <mergeCell ref="AF44:AH44"/>
    <mergeCell ref="AO44:AQ44"/>
    <mergeCell ref="AB42:AH43"/>
    <mergeCell ref="B27:M27"/>
    <mergeCell ref="AP35:AV35"/>
    <mergeCell ref="AI31:AO31"/>
    <mergeCell ref="AP31:AV31"/>
    <mergeCell ref="AP33:AV33"/>
    <mergeCell ref="AB27:AO27"/>
    <mergeCell ref="G35:H35"/>
    <mergeCell ref="N35:T35"/>
    <mergeCell ref="U35:AA35"/>
    <mergeCell ref="AI33:AO33"/>
    <mergeCell ref="BA51:BJ51"/>
    <mergeCell ref="N51:T51"/>
    <mergeCell ref="U51:AA51"/>
    <mergeCell ref="AB51:AH51"/>
    <mergeCell ref="AI51:AQ51"/>
    <mergeCell ref="AR51:AZ51"/>
    <mergeCell ref="X14:AC14"/>
    <mergeCell ref="X16:AC16"/>
    <mergeCell ref="BA49:BJ49"/>
    <mergeCell ref="U49:AA49"/>
    <mergeCell ref="AB49:AH49"/>
    <mergeCell ref="AI49:AQ49"/>
    <mergeCell ref="U27:AA28"/>
    <mergeCell ref="AW31:BC31"/>
    <mergeCell ref="AI42:AQ42"/>
    <mergeCell ref="AI35:AO35"/>
    <mergeCell ref="BF14:BJ14"/>
    <mergeCell ref="AD14:AI14"/>
    <mergeCell ref="AJ14:AO14"/>
    <mergeCell ref="AP14:AU14"/>
    <mergeCell ref="AV12:AZ12"/>
    <mergeCell ref="AF29:AH29"/>
    <mergeCell ref="AW28:BC28"/>
    <mergeCell ref="BA14:BE14"/>
    <mergeCell ref="AJ18:AO18"/>
    <mergeCell ref="AP18:AU18"/>
    <mergeCell ref="AV18:AZ18"/>
    <mergeCell ref="BA12:BE12"/>
    <mergeCell ref="AJ16:AO16"/>
    <mergeCell ref="AP16:AU16"/>
    <mergeCell ref="BF6:BJ8"/>
    <mergeCell ref="BF12:BJ12"/>
    <mergeCell ref="BA10:BE10"/>
    <mergeCell ref="BF10:BJ10"/>
    <mergeCell ref="AP28:AV28"/>
    <mergeCell ref="AP27:BC27"/>
    <mergeCell ref="BA16:BE16"/>
    <mergeCell ref="BD27:BJ28"/>
    <mergeCell ref="AV16:AZ16"/>
    <mergeCell ref="BF16:BJ16"/>
    <mergeCell ref="B6:I7"/>
    <mergeCell ref="X6:AC8"/>
    <mergeCell ref="AD6:AI8"/>
    <mergeCell ref="AJ6:AO8"/>
    <mergeCell ref="J5:P8"/>
    <mergeCell ref="Q5:W8"/>
    <mergeCell ref="X5:BJ5"/>
    <mergeCell ref="AP6:AU8"/>
    <mergeCell ref="AV6:AZ8"/>
    <mergeCell ref="BA6:BE8"/>
    <mergeCell ref="Q10:W10"/>
    <mergeCell ref="X10:AC10"/>
    <mergeCell ref="X12:AC12"/>
    <mergeCell ref="AV10:AZ10"/>
    <mergeCell ref="AD10:AI10"/>
    <mergeCell ref="AJ10:AO10"/>
    <mergeCell ref="AP10:AU10"/>
    <mergeCell ref="AD12:AI12"/>
    <mergeCell ref="AJ12:AO12"/>
    <mergeCell ref="AP12:AU12"/>
    <mergeCell ref="BA53:BJ53"/>
    <mergeCell ref="N53:T53"/>
    <mergeCell ref="U53:AA53"/>
    <mergeCell ref="AB53:AH53"/>
    <mergeCell ref="AI53:AQ53"/>
    <mergeCell ref="AR53:AZ53"/>
    <mergeCell ref="AI47:AQ47"/>
    <mergeCell ref="AR49:AZ49"/>
    <mergeCell ref="Q12:W12"/>
    <mergeCell ref="G53:H53"/>
    <mergeCell ref="N49:T49"/>
    <mergeCell ref="N47:T47"/>
    <mergeCell ref="U47:AA47"/>
    <mergeCell ref="AN29:AO29"/>
    <mergeCell ref="AT29:AV29"/>
    <mergeCell ref="AV14:AZ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7"/>
  <sheetViews>
    <sheetView workbookViewId="0" topLeftCell="A1">
      <selection activeCell="B1" sqref="B1"/>
    </sheetView>
  </sheetViews>
  <sheetFormatPr defaultColWidth="9.00390625" defaultRowHeight="13.5"/>
  <cols>
    <col min="1" max="30" width="1.625" style="48" customWidth="1"/>
    <col min="31" max="33" width="17.375" style="48" customWidth="1"/>
    <col min="34" max="34" width="1.625" style="48" customWidth="1"/>
    <col min="35" max="35" width="11.125" style="3" bestFit="1" customWidth="1"/>
    <col min="36" max="16384" width="9.00390625" style="3" customWidth="1"/>
  </cols>
  <sheetData>
    <row r="1" spans="1:18" ht="10.5" customHeight="1">
      <c r="A1" s="125" t="s">
        <v>244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ht="9" customHeight="1"/>
    <row r="3" spans="1:34" s="1" customFormat="1" ht="15" customHeight="1">
      <c r="A3" s="89"/>
      <c r="B3" s="232" t="s">
        <v>372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85"/>
    </row>
    <row r="4" spans="2:33" ht="9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2:34" ht="18" customHeight="1">
      <c r="B5" s="234" t="s">
        <v>204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 t="s">
        <v>205</v>
      </c>
      <c r="AF5" s="274"/>
      <c r="AG5" s="276"/>
      <c r="AH5" s="53"/>
    </row>
    <row r="6" spans="2:35" ht="18" customHeight="1">
      <c r="B6" s="23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95" t="s">
        <v>11</v>
      </c>
      <c r="AF6" s="95" t="s">
        <v>12</v>
      </c>
      <c r="AG6" s="116" t="s">
        <v>13</v>
      </c>
      <c r="AH6" s="53"/>
      <c r="AI6" s="38" t="s">
        <v>319</v>
      </c>
    </row>
    <row r="7" spans="2:35" ht="12" customHeight="1">
      <c r="B7" s="5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3"/>
      <c r="AE7" s="126" t="s">
        <v>215</v>
      </c>
      <c r="AF7" s="127" t="s">
        <v>226</v>
      </c>
      <c r="AG7" s="127" t="s">
        <v>226</v>
      </c>
      <c r="AI7" s="38" t="s">
        <v>371</v>
      </c>
    </row>
    <row r="8" spans="2:33" ht="6.75" customHeight="1">
      <c r="B8" s="5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53"/>
      <c r="AE8" s="104"/>
      <c r="AF8" s="103"/>
      <c r="AG8" s="103"/>
    </row>
    <row r="9" spans="1:35" s="16" customFormat="1" ht="10.5" customHeight="1">
      <c r="A9" s="112"/>
      <c r="B9" s="96"/>
      <c r="C9" s="233" t="s">
        <v>15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128"/>
      <c r="AE9" s="191">
        <f>SUM(AE11,AE17,AE21,AE24,AE27,AE30,AE33,AE36,AE39,AE42,AE45,AE48,AE52,AE57,AE62,AE66,AE69,AE73,AE76,AE83)</f>
        <v>223149930</v>
      </c>
      <c r="AF9" s="192">
        <v>100</v>
      </c>
      <c r="AG9" s="193">
        <f>SUM(AE9/AI9-1)*100</f>
        <v>4.110936020033007</v>
      </c>
      <c r="AH9" s="112"/>
      <c r="AI9" s="174">
        <v>214338607</v>
      </c>
    </row>
    <row r="10" spans="2:35" ht="7.5" customHeight="1">
      <c r="B10" s="5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15"/>
      <c r="AE10" s="194"/>
      <c r="AF10" s="129"/>
      <c r="AG10" s="195"/>
      <c r="AI10" s="36"/>
    </row>
    <row r="11" spans="2:35" ht="10.5" customHeight="1">
      <c r="B11" s="53"/>
      <c r="C11" s="248" t="s">
        <v>16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115"/>
      <c r="AE11" s="49">
        <f>SUM(AE12:AE15)</f>
        <v>60808995</v>
      </c>
      <c r="AF11" s="130">
        <f>ROUND(AE11/AE$9*100,1)</f>
        <v>27.3</v>
      </c>
      <c r="AG11" s="196">
        <f>SUM(AE11/AI11-1)*100</f>
        <v>-1.5078712238755454</v>
      </c>
      <c r="AI11" s="175">
        <v>61739954</v>
      </c>
    </row>
    <row r="12" spans="2:35" ht="10.5" customHeight="1">
      <c r="B12" s="53"/>
      <c r="C12" s="103"/>
      <c r="D12" s="248" t="s">
        <v>17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115"/>
      <c r="AE12" s="49">
        <v>57228943</v>
      </c>
      <c r="AF12" s="130">
        <f>ROUND(AE12/AE$9*100,1)</f>
        <v>25.6</v>
      </c>
      <c r="AG12" s="196">
        <f>SUM(AE12/AI12-1)*100</f>
        <v>-1.9073687129805061</v>
      </c>
      <c r="AI12" s="37">
        <v>58341735</v>
      </c>
    </row>
    <row r="13" spans="2:35" ht="10.5" customHeight="1">
      <c r="B13" s="53"/>
      <c r="C13" s="103"/>
      <c r="D13" s="248" t="s">
        <v>18</v>
      </c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115"/>
      <c r="AE13" s="49">
        <v>243417</v>
      </c>
      <c r="AF13" s="130">
        <f>ROUND(AE13/AE$9*100,1)</f>
        <v>0.1</v>
      </c>
      <c r="AG13" s="196">
        <f>SUM(AE13/AI13-1)*100</f>
        <v>-2.0091945509001286</v>
      </c>
      <c r="AI13" s="37">
        <v>248408</v>
      </c>
    </row>
    <row r="14" spans="2:35" ht="10.5" customHeight="1">
      <c r="B14" s="53"/>
      <c r="C14" s="103"/>
      <c r="D14" s="248" t="s">
        <v>19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115"/>
      <c r="AE14" s="49">
        <v>3306394</v>
      </c>
      <c r="AF14" s="130">
        <f>ROUND(AE14/AE$9*100,1)</f>
        <v>1.5</v>
      </c>
      <c r="AG14" s="196">
        <f>SUM(AE14/AI14-1)*100</f>
        <v>6.12348785631065</v>
      </c>
      <c r="AI14" s="37">
        <v>3115610</v>
      </c>
    </row>
    <row r="15" spans="2:35" ht="10.5" customHeight="1">
      <c r="B15" s="53"/>
      <c r="C15" s="103"/>
      <c r="D15" s="248" t="s">
        <v>234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115"/>
      <c r="AE15" s="49">
        <v>30241</v>
      </c>
      <c r="AF15" s="130">
        <f>ROUND(AE15/AE$9*100,1)</f>
        <v>0</v>
      </c>
      <c r="AG15" s="196">
        <f>SUM(AE15/AI15-1)*100</f>
        <v>-11.578608812607815</v>
      </c>
      <c r="AI15" s="37">
        <v>34201</v>
      </c>
    </row>
    <row r="16" spans="2:35" ht="7.5" customHeight="1">
      <c r="B16" s="5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15"/>
      <c r="AE16" s="49"/>
      <c r="AF16" s="197"/>
      <c r="AG16" s="198"/>
      <c r="AI16" s="37"/>
    </row>
    <row r="17" spans="2:35" ht="10.5" customHeight="1">
      <c r="B17" s="53"/>
      <c r="C17" s="248" t="s">
        <v>20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115"/>
      <c r="AE17" s="49">
        <f>SUM(AE18:AE19)</f>
        <v>1211900</v>
      </c>
      <c r="AF17" s="130">
        <f>ROUND(AE17/AE$9*100,1)</f>
        <v>0.5</v>
      </c>
      <c r="AG17" s="196">
        <f>SUM(AE17/AI17-1)*100</f>
        <v>-6.1270333075135515</v>
      </c>
      <c r="AI17" s="175">
        <v>1291000</v>
      </c>
    </row>
    <row r="18" spans="2:35" ht="10.5" customHeight="1">
      <c r="B18" s="53"/>
      <c r="C18" s="103"/>
      <c r="D18" s="248" t="s">
        <v>21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115"/>
      <c r="AE18" s="49">
        <v>875500</v>
      </c>
      <c r="AF18" s="130">
        <f>ROUND(AE18/AE$9*100,1)</f>
        <v>0.4</v>
      </c>
      <c r="AG18" s="196">
        <f>SUM(AE18/AI18-1)*100</f>
        <v>-8.991683991683995</v>
      </c>
      <c r="AI18" s="37">
        <v>962000</v>
      </c>
    </row>
    <row r="19" spans="2:35" ht="10.5" customHeight="1">
      <c r="B19" s="53"/>
      <c r="C19" s="103"/>
      <c r="D19" s="248" t="s">
        <v>375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115"/>
      <c r="AE19" s="49">
        <v>336400</v>
      </c>
      <c r="AF19" s="130">
        <f>ROUND(AE19/AE$9*100,1)</f>
        <v>0.2</v>
      </c>
      <c r="AG19" s="196" t="s">
        <v>283</v>
      </c>
      <c r="AI19" s="37"/>
    </row>
    <row r="20" spans="2:35" ht="7.5" customHeight="1">
      <c r="B20" s="5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15"/>
      <c r="AE20" s="49"/>
      <c r="AF20" s="130"/>
      <c r="AG20" s="196"/>
      <c r="AI20" s="37"/>
    </row>
    <row r="21" spans="2:35" ht="10.5" customHeight="1">
      <c r="B21" s="53"/>
      <c r="C21" s="248" t="s">
        <v>23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115"/>
      <c r="AE21" s="49">
        <f>SUM(AE22)</f>
        <v>765000</v>
      </c>
      <c r="AF21" s="130">
        <f>ROUND(AE21/AE$9*100,1)</f>
        <v>0.3</v>
      </c>
      <c r="AG21" s="196">
        <f>SUM(AE21/AI21-1)*100</f>
        <v>-25.29296875</v>
      </c>
      <c r="AI21" s="175">
        <v>1024000</v>
      </c>
    </row>
    <row r="22" spans="2:35" ht="10.5" customHeight="1">
      <c r="B22" s="53"/>
      <c r="C22" s="103"/>
      <c r="D22" s="248" t="s">
        <v>23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115"/>
      <c r="AE22" s="49">
        <v>765000</v>
      </c>
      <c r="AF22" s="130">
        <f>ROUND(AE22/AE$9*100,1)</f>
        <v>0.3</v>
      </c>
      <c r="AG22" s="196">
        <f>SUM(AE22/AI22-1)*100</f>
        <v>-25.29296875</v>
      </c>
      <c r="AI22" s="37">
        <v>1024000</v>
      </c>
    </row>
    <row r="23" spans="2:35" ht="7.5" customHeight="1">
      <c r="B23" s="5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15"/>
      <c r="AE23" s="49"/>
      <c r="AF23" s="130"/>
      <c r="AG23" s="196"/>
      <c r="AI23" s="37"/>
    </row>
    <row r="24" spans="2:35" ht="10.5" customHeight="1">
      <c r="B24" s="53"/>
      <c r="C24" s="248" t="s">
        <v>236</v>
      </c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115"/>
      <c r="AE24" s="49">
        <f>SUM(AE25)</f>
        <v>292900</v>
      </c>
      <c r="AF24" s="130">
        <f>ROUND(AE24/AE$9*100,1)</f>
        <v>0.1</v>
      </c>
      <c r="AG24" s="196">
        <f>SUM(AE24/AI24-1)*100</f>
        <v>-32.35565819861432</v>
      </c>
      <c r="AI24" s="175">
        <v>433000</v>
      </c>
    </row>
    <row r="25" spans="2:35" ht="10.5" customHeight="1">
      <c r="B25" s="53"/>
      <c r="C25" s="103"/>
      <c r="D25" s="248" t="s">
        <v>236</v>
      </c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115"/>
      <c r="AE25" s="49">
        <v>292900</v>
      </c>
      <c r="AF25" s="130">
        <f>ROUND(AE25/AE$9*100,1)</f>
        <v>0.1</v>
      </c>
      <c r="AG25" s="196">
        <f>SUM(AE25/AI25-1)*100</f>
        <v>-32.35565819861432</v>
      </c>
      <c r="AI25" s="37">
        <v>433000</v>
      </c>
    </row>
    <row r="26" spans="2:35" ht="7.5" customHeight="1">
      <c r="B26" s="5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15"/>
      <c r="AE26" s="49"/>
      <c r="AF26" s="130"/>
      <c r="AG26" s="196"/>
      <c r="AI26" s="37"/>
    </row>
    <row r="27" spans="2:35" ht="10.5" customHeight="1">
      <c r="B27" s="53"/>
      <c r="C27" s="248" t="s">
        <v>237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115"/>
      <c r="AE27" s="49">
        <f>SUM(AE28)</f>
        <v>116000</v>
      </c>
      <c r="AF27" s="130">
        <f>ROUND(AE27/AE$9*100,1)</f>
        <v>0.1</v>
      </c>
      <c r="AG27" s="196">
        <f>SUM(AE27/AI27-1)*100</f>
        <v>-74.78260869565217</v>
      </c>
      <c r="AI27" s="175">
        <v>460000</v>
      </c>
    </row>
    <row r="28" spans="2:35" ht="10.5" customHeight="1">
      <c r="B28" s="53"/>
      <c r="C28" s="103"/>
      <c r="D28" s="248" t="s">
        <v>237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115"/>
      <c r="AE28" s="49">
        <v>116000</v>
      </c>
      <c r="AF28" s="130">
        <f>ROUND(AE28/AE$9*100,1)</f>
        <v>0.1</v>
      </c>
      <c r="AG28" s="196">
        <f>SUM(AE28/AI28-1)*100</f>
        <v>-74.78260869565217</v>
      </c>
      <c r="AI28" s="37">
        <v>460000</v>
      </c>
    </row>
    <row r="29" spans="2:35" ht="7.5" customHeight="1">
      <c r="B29" s="5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15"/>
      <c r="AE29" s="49"/>
      <c r="AF29" s="130"/>
      <c r="AG29" s="196"/>
      <c r="AI29" s="37"/>
    </row>
    <row r="30" spans="2:35" ht="10.5" customHeight="1">
      <c r="B30" s="53"/>
      <c r="C30" s="248" t="s">
        <v>24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115"/>
      <c r="AE30" s="49">
        <f>SUM(AE31)</f>
        <v>6132000</v>
      </c>
      <c r="AF30" s="130">
        <f>ROUND(AE30/AE$9*100,1)</f>
        <v>2.7</v>
      </c>
      <c r="AG30" s="196">
        <f>SUM(AE30/AI30-1)*100</f>
        <v>-3.9172673143215264</v>
      </c>
      <c r="AI30" s="175">
        <v>6382000</v>
      </c>
    </row>
    <row r="31" spans="2:35" ht="10.5" customHeight="1">
      <c r="B31" s="53"/>
      <c r="C31" s="103"/>
      <c r="D31" s="248" t="s">
        <v>24</v>
      </c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115"/>
      <c r="AE31" s="49">
        <v>6132000</v>
      </c>
      <c r="AF31" s="130">
        <f>ROUND(AE31/AE$9*100,1)</f>
        <v>2.7</v>
      </c>
      <c r="AG31" s="196">
        <f>SUM(AE31/AI31-1)*100</f>
        <v>-3.9172673143215264</v>
      </c>
      <c r="AI31" s="37">
        <v>6382000</v>
      </c>
    </row>
    <row r="32" spans="2:35" ht="7.5" customHeight="1">
      <c r="B32" s="5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15"/>
      <c r="AE32" s="49"/>
      <c r="AF32" s="130"/>
      <c r="AG32" s="196"/>
      <c r="AI32" s="37"/>
    </row>
    <row r="33" spans="2:35" ht="10.5" customHeight="1">
      <c r="B33" s="53"/>
      <c r="C33" s="248" t="s">
        <v>25</v>
      </c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115"/>
      <c r="AE33" s="49">
        <f>SUM(AE34)</f>
        <v>793000</v>
      </c>
      <c r="AF33" s="130">
        <f>ROUND(AE33/AE$9*100,1)</f>
        <v>0.4</v>
      </c>
      <c r="AG33" s="196">
        <f>SUM(AE33/AI33-1)*100</f>
        <v>-35</v>
      </c>
      <c r="AI33" s="175">
        <v>1220000</v>
      </c>
    </row>
    <row r="34" spans="2:35" ht="10.5" customHeight="1">
      <c r="B34" s="53"/>
      <c r="C34" s="103"/>
      <c r="D34" s="248" t="s">
        <v>25</v>
      </c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115"/>
      <c r="AE34" s="49">
        <v>793000</v>
      </c>
      <c r="AF34" s="130">
        <f>ROUND(AE34/AE$9*100,1)</f>
        <v>0.4</v>
      </c>
      <c r="AG34" s="196">
        <f>SUM(AE34/AI34-1)*100</f>
        <v>-35</v>
      </c>
      <c r="AI34" s="37">
        <v>1220000</v>
      </c>
    </row>
    <row r="35" spans="2:35" ht="7.5" customHeight="1">
      <c r="B35" s="5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15"/>
      <c r="AE35" s="49"/>
      <c r="AF35" s="130"/>
      <c r="AG35" s="196"/>
      <c r="AI35" s="37"/>
    </row>
    <row r="36" spans="2:35" ht="10.5" customHeight="1">
      <c r="B36" s="53"/>
      <c r="C36" s="248" t="s">
        <v>26</v>
      </c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115"/>
      <c r="AE36" s="49">
        <f>SUM(AE37:AE37)</f>
        <v>753500</v>
      </c>
      <c r="AF36" s="130">
        <f>ROUND(AE36/AE$9*100,1)</f>
        <v>0.3</v>
      </c>
      <c r="AG36" s="196">
        <f>SUM(AE36/AI36-1)*100</f>
        <v>-33.20035460992907</v>
      </c>
      <c r="AI36" s="175">
        <v>1128000</v>
      </c>
    </row>
    <row r="37" spans="2:35" ht="10.5" customHeight="1">
      <c r="B37" s="53"/>
      <c r="C37" s="103"/>
      <c r="D37" s="248" t="s">
        <v>26</v>
      </c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115"/>
      <c r="AE37" s="49">
        <v>753500</v>
      </c>
      <c r="AF37" s="130">
        <f>ROUND(AE37/AE$9*100,1)</f>
        <v>0.3</v>
      </c>
      <c r="AG37" s="196">
        <f>SUM(AE37/AI37-1)*100</f>
        <v>25.166112956810636</v>
      </c>
      <c r="AI37" s="176">
        <v>602000</v>
      </c>
    </row>
    <row r="38" spans="2:35" ht="7.5" customHeight="1">
      <c r="B38" s="5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15"/>
      <c r="AE38" s="49"/>
      <c r="AF38" s="130"/>
      <c r="AG38" s="196"/>
      <c r="AI38" s="37"/>
    </row>
    <row r="39" spans="2:35" ht="10.5" customHeight="1">
      <c r="B39" s="53"/>
      <c r="C39" s="248" t="s">
        <v>27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115"/>
      <c r="AE39" s="49">
        <f>SUM(AE40)</f>
        <v>70210256</v>
      </c>
      <c r="AF39" s="130">
        <f>ROUND(AE39/AE$9*100,1)</f>
        <v>31.5</v>
      </c>
      <c r="AG39" s="196">
        <f>SUM(AE39/AI39-1)*100</f>
        <v>-2.6627903094915473</v>
      </c>
      <c r="AI39" s="175">
        <v>72130952</v>
      </c>
    </row>
    <row r="40" spans="2:35" ht="10.5" customHeight="1">
      <c r="B40" s="53"/>
      <c r="C40" s="103"/>
      <c r="D40" s="248" t="s">
        <v>28</v>
      </c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115"/>
      <c r="AE40" s="49">
        <v>70210256</v>
      </c>
      <c r="AF40" s="130">
        <f>ROUND(AE40/AE$9*100,1)</f>
        <v>31.5</v>
      </c>
      <c r="AG40" s="196">
        <f>SUM(AE40/AI40-1)*100</f>
        <v>-2.6627903094915473</v>
      </c>
      <c r="AI40" s="37">
        <v>72130952</v>
      </c>
    </row>
    <row r="41" spans="2:35" ht="7.5" customHeight="1">
      <c r="B41" s="5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15"/>
      <c r="AE41" s="49"/>
      <c r="AF41" s="130"/>
      <c r="AG41" s="196"/>
      <c r="AI41" s="37"/>
    </row>
    <row r="42" spans="2:35" ht="10.5" customHeight="1">
      <c r="B42" s="53"/>
      <c r="C42" s="248" t="s">
        <v>29</v>
      </c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115"/>
      <c r="AE42" s="49">
        <f>SUM(AE43)</f>
        <v>112000</v>
      </c>
      <c r="AF42" s="130">
        <f>ROUND(AE42/AE$9*100,1)</f>
        <v>0.1</v>
      </c>
      <c r="AG42" s="196">
        <f>SUM(AE42/AI42-1)*100</f>
        <v>-3.4482758620689613</v>
      </c>
      <c r="AI42" s="175">
        <v>116000</v>
      </c>
    </row>
    <row r="43" spans="2:35" ht="10.5" customHeight="1">
      <c r="B43" s="53"/>
      <c r="C43" s="103"/>
      <c r="D43" s="248" t="s">
        <v>29</v>
      </c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115"/>
      <c r="AE43" s="49">
        <v>112000</v>
      </c>
      <c r="AF43" s="130">
        <f>ROUND(AE43/AE$9*100,1)</f>
        <v>0.1</v>
      </c>
      <c r="AG43" s="196">
        <f>SUM(AE43/AI43-1)*100</f>
        <v>-3.4482758620689613</v>
      </c>
      <c r="AI43" s="37">
        <v>116000</v>
      </c>
    </row>
    <row r="44" spans="2:35" ht="7.5" customHeight="1">
      <c r="B44" s="5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15"/>
      <c r="AE44" s="49"/>
      <c r="AF44" s="130"/>
      <c r="AG44" s="196"/>
      <c r="AI44" s="37"/>
    </row>
    <row r="45" spans="2:35" ht="10.5" customHeight="1">
      <c r="B45" s="53"/>
      <c r="C45" s="248" t="s">
        <v>30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115"/>
      <c r="AE45" s="49">
        <f>SUM(AE46)</f>
        <v>1673279</v>
      </c>
      <c r="AF45" s="130">
        <f>ROUND(AE45/AE$9*100,1)</f>
        <v>0.7</v>
      </c>
      <c r="AG45" s="196">
        <f>SUM(AE45/AI45-1)*100</f>
        <v>-2.737712293461092</v>
      </c>
      <c r="AI45" s="175">
        <v>1720378</v>
      </c>
    </row>
    <row r="46" spans="2:35" ht="10.5" customHeight="1">
      <c r="B46" s="53"/>
      <c r="C46" s="103"/>
      <c r="D46" s="248" t="s">
        <v>31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115"/>
      <c r="AE46" s="49">
        <v>1673279</v>
      </c>
      <c r="AF46" s="130">
        <f>ROUND(AE46/AE$9*100,1)</f>
        <v>0.7</v>
      </c>
      <c r="AG46" s="196">
        <f>SUM(AE46/AI46-1)*100</f>
        <v>-2.737712293461092</v>
      </c>
      <c r="AI46" s="37">
        <v>1720378</v>
      </c>
    </row>
    <row r="47" spans="2:35" ht="7.5" customHeight="1">
      <c r="B47" s="5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15"/>
      <c r="AE47" s="49"/>
      <c r="AF47" s="130"/>
      <c r="AG47" s="196"/>
      <c r="AI47" s="37"/>
    </row>
    <row r="48" spans="2:35" ht="10.5" customHeight="1">
      <c r="B48" s="53"/>
      <c r="C48" s="248" t="s">
        <v>32</v>
      </c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115"/>
      <c r="AE48" s="49">
        <f>SUM(AE49:AE50)</f>
        <v>3809762</v>
      </c>
      <c r="AF48" s="130">
        <f>ROUND(AE48/AE$9*100,1)</f>
        <v>1.7</v>
      </c>
      <c r="AG48" s="196">
        <f>SUM(AE48/AI48-1)*100</f>
        <v>3.81083122519692</v>
      </c>
      <c r="AI48" s="175">
        <v>3669908</v>
      </c>
    </row>
    <row r="49" spans="2:35" ht="10.5" customHeight="1">
      <c r="B49" s="53"/>
      <c r="C49" s="103"/>
      <c r="D49" s="248" t="s">
        <v>33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115"/>
      <c r="AE49" s="49">
        <v>2941417</v>
      </c>
      <c r="AF49" s="130">
        <f>ROUND(AE49/AE$9*100,1)</f>
        <v>1.3</v>
      </c>
      <c r="AG49" s="196">
        <f>SUM(AE49/AI49-1)*100</f>
        <v>9.118870399553636</v>
      </c>
      <c r="AI49" s="37">
        <v>2695608</v>
      </c>
    </row>
    <row r="50" spans="2:35" ht="10.5" customHeight="1">
      <c r="B50" s="53"/>
      <c r="C50" s="103"/>
      <c r="D50" s="248" t="s">
        <v>34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115"/>
      <c r="AE50" s="49">
        <v>868345</v>
      </c>
      <c r="AF50" s="130">
        <f>ROUND(AE50/AE$9*100,1)</f>
        <v>0.4</v>
      </c>
      <c r="AG50" s="196">
        <f>SUM(AE50/AI50-1)*100</f>
        <v>-10.874987170276096</v>
      </c>
      <c r="AI50" s="37">
        <v>974300</v>
      </c>
    </row>
    <row r="51" spans="2:35" ht="7.5" customHeight="1">
      <c r="B51" s="5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15"/>
      <c r="AE51" s="49"/>
      <c r="AF51" s="130"/>
      <c r="AG51" s="196"/>
      <c r="AI51" s="37"/>
    </row>
    <row r="52" spans="2:35" ht="10.5" customHeight="1">
      <c r="B52" s="53"/>
      <c r="C52" s="248" t="s">
        <v>35</v>
      </c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115"/>
      <c r="AE52" s="49">
        <f>SUM(AE53:AE55)</f>
        <v>40089098</v>
      </c>
      <c r="AF52" s="130">
        <f>ROUND(AE52/AE$9*100,1)</f>
        <v>18</v>
      </c>
      <c r="AG52" s="196">
        <f>SUM(AE52/AI52-1)*100</f>
        <v>42.63338389359972</v>
      </c>
      <c r="AI52" s="175">
        <v>28106392</v>
      </c>
    </row>
    <row r="53" spans="2:35" ht="10.5" customHeight="1">
      <c r="B53" s="53"/>
      <c r="C53" s="103"/>
      <c r="D53" s="248" t="s">
        <v>36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115"/>
      <c r="AE53" s="49">
        <v>36998187</v>
      </c>
      <c r="AF53" s="130">
        <f>ROUND(AE53/AE$9*100,1)</f>
        <v>16.6</v>
      </c>
      <c r="AG53" s="196">
        <f>SUM(AE53/AI53-1)*100</f>
        <v>62.434008499227204</v>
      </c>
      <c r="AI53" s="37">
        <v>22777365</v>
      </c>
    </row>
    <row r="54" spans="2:35" ht="10.5" customHeight="1">
      <c r="B54" s="53"/>
      <c r="C54" s="103"/>
      <c r="D54" s="248" t="s">
        <v>37</v>
      </c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115"/>
      <c r="AE54" s="49">
        <v>3037051</v>
      </c>
      <c r="AF54" s="130">
        <f>ROUND(AE54/AE$9*100,1)</f>
        <v>1.4</v>
      </c>
      <c r="AG54" s="196">
        <f>SUM(AE54/AI54-1)*100</f>
        <v>-42.27845190252692</v>
      </c>
      <c r="AI54" s="37">
        <v>5261555</v>
      </c>
    </row>
    <row r="55" spans="2:35" ht="10.5" customHeight="1">
      <c r="B55" s="53"/>
      <c r="C55" s="103"/>
      <c r="D55" s="248" t="s">
        <v>38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115"/>
      <c r="AE55" s="49">
        <v>53860</v>
      </c>
      <c r="AF55" s="130">
        <f>ROUND(AE55/AE$9*100,1)</f>
        <v>0</v>
      </c>
      <c r="AG55" s="196">
        <f>SUM(AE55/AI55-1)*100</f>
        <v>-20.174294522172165</v>
      </c>
      <c r="AI55" s="37">
        <v>67472</v>
      </c>
    </row>
    <row r="56" spans="2:35" ht="7.5" customHeight="1">
      <c r="B56" s="5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15"/>
      <c r="AE56" s="49"/>
      <c r="AF56" s="130"/>
      <c r="AG56" s="196"/>
      <c r="AI56" s="37"/>
    </row>
    <row r="57" spans="2:35" ht="10.5" customHeight="1">
      <c r="B57" s="53"/>
      <c r="C57" s="248" t="s">
        <v>39</v>
      </c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115"/>
      <c r="AE57" s="49">
        <f>SUM(AE58:AE60)</f>
        <v>10359862</v>
      </c>
      <c r="AF57" s="130">
        <f>ROUND(AE57/AE$9*100,1)</f>
        <v>4.6</v>
      </c>
      <c r="AG57" s="196">
        <f>SUM(AE57/AI57-1)*100</f>
        <v>2.719352613563153</v>
      </c>
      <c r="AI57" s="175">
        <v>10085599</v>
      </c>
    </row>
    <row r="58" spans="2:35" ht="10.5" customHeight="1">
      <c r="B58" s="53"/>
      <c r="C58" s="103"/>
      <c r="D58" s="248" t="s">
        <v>40</v>
      </c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115"/>
      <c r="AE58" s="49">
        <v>4648933</v>
      </c>
      <c r="AF58" s="130">
        <f>ROUND(AE58/AE$9*100,1)</f>
        <v>2.1</v>
      </c>
      <c r="AG58" s="196">
        <f>SUM(AE58/AI58-1)*100</f>
        <v>9.818931979549617</v>
      </c>
      <c r="AI58" s="37">
        <v>4233271</v>
      </c>
    </row>
    <row r="59" spans="2:35" ht="10.5" customHeight="1">
      <c r="B59" s="53"/>
      <c r="C59" s="103"/>
      <c r="D59" s="248" t="s">
        <v>41</v>
      </c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115"/>
      <c r="AE59" s="49">
        <v>3436064</v>
      </c>
      <c r="AF59" s="130">
        <f>ROUND(AE59/AE$9*100,1)</f>
        <v>1.5</v>
      </c>
      <c r="AG59" s="196">
        <f>SUM(AE59/AI59-1)*100</f>
        <v>-6.423412012275842</v>
      </c>
      <c r="AI59" s="37">
        <v>3671927</v>
      </c>
    </row>
    <row r="60" spans="2:35" ht="10.5" customHeight="1">
      <c r="B60" s="53"/>
      <c r="C60" s="103"/>
      <c r="D60" s="248" t="s">
        <v>42</v>
      </c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115"/>
      <c r="AE60" s="49">
        <v>2274865</v>
      </c>
      <c r="AF60" s="130">
        <f>ROUND(AE60/AE$9*100,1)</f>
        <v>1</v>
      </c>
      <c r="AG60" s="196">
        <f>SUM(AE60/AI60-1)*100</f>
        <v>4.332414083464453</v>
      </c>
      <c r="AI60" s="37">
        <v>2180401</v>
      </c>
    </row>
    <row r="61" spans="2:35" ht="7.5" customHeight="1">
      <c r="B61" s="5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15"/>
      <c r="AE61" s="49"/>
      <c r="AF61" s="130"/>
      <c r="AG61" s="196"/>
      <c r="AI61" s="37"/>
    </row>
    <row r="62" spans="2:35" ht="10.5" customHeight="1">
      <c r="B62" s="53"/>
      <c r="C62" s="248" t="s">
        <v>43</v>
      </c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115"/>
      <c r="AE62" s="49">
        <f>SUM(AE63:AE64)</f>
        <v>589203</v>
      </c>
      <c r="AF62" s="130">
        <f>ROUND(AE62/AE$9*100,1)</f>
        <v>0.3</v>
      </c>
      <c r="AG62" s="196">
        <f>SUM(AE62/AI62-1)*100</f>
        <v>-1.907238549659629</v>
      </c>
      <c r="AI62" s="175">
        <v>600659</v>
      </c>
    </row>
    <row r="63" spans="2:35" ht="10.5" customHeight="1">
      <c r="B63" s="53"/>
      <c r="C63" s="103"/>
      <c r="D63" s="248" t="s">
        <v>44</v>
      </c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115"/>
      <c r="AE63" s="49">
        <v>184243</v>
      </c>
      <c r="AF63" s="130">
        <f>ROUND(AE63/AE$9*100,1)</f>
        <v>0.1</v>
      </c>
      <c r="AG63" s="196">
        <f>SUM(AE63/AI63-1)*100</f>
        <v>-56.38207205458308</v>
      </c>
      <c r="AI63" s="37">
        <v>422402</v>
      </c>
    </row>
    <row r="64" spans="2:35" ht="10.5" customHeight="1">
      <c r="B64" s="53"/>
      <c r="C64" s="103"/>
      <c r="D64" s="248" t="s">
        <v>45</v>
      </c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115"/>
      <c r="AE64" s="49">
        <v>404960</v>
      </c>
      <c r="AF64" s="130">
        <f>ROUND(AE64/AE$9*100,1)</f>
        <v>0.2</v>
      </c>
      <c r="AG64" s="196">
        <f>SUM(AE64/AI64-1)*100</f>
        <v>127.17761434333576</v>
      </c>
      <c r="AI64" s="37">
        <v>178257</v>
      </c>
    </row>
    <row r="65" spans="2:35" ht="7.5" customHeight="1">
      <c r="B65" s="5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15"/>
      <c r="AE65" s="49"/>
      <c r="AF65" s="130"/>
      <c r="AG65" s="196"/>
      <c r="AI65" s="37"/>
    </row>
    <row r="66" spans="2:35" ht="10.5" customHeight="1">
      <c r="B66" s="53"/>
      <c r="C66" s="248" t="s">
        <v>46</v>
      </c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115"/>
      <c r="AE66" s="49">
        <f>SUM(AE67)</f>
        <v>51589</v>
      </c>
      <c r="AF66" s="130">
        <f>ROUND(AE66/AE$9*100,1)</f>
        <v>0</v>
      </c>
      <c r="AG66" s="196">
        <f>SUM(AE66/AI66-1)*100</f>
        <v>43.29481695461364</v>
      </c>
      <c r="AI66" s="175">
        <v>36002</v>
      </c>
    </row>
    <row r="67" spans="2:35" ht="10.5" customHeight="1">
      <c r="B67" s="53"/>
      <c r="C67" s="103"/>
      <c r="D67" s="248" t="s">
        <v>46</v>
      </c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115"/>
      <c r="AE67" s="49">
        <v>51589</v>
      </c>
      <c r="AF67" s="130">
        <f>ROUND(AE67/AE$9*100,1)</f>
        <v>0</v>
      </c>
      <c r="AG67" s="196">
        <f>SUM(AE67/AI67-1)*100</f>
        <v>43.29481695461364</v>
      </c>
      <c r="AI67" s="37">
        <v>36002</v>
      </c>
    </row>
    <row r="68" spans="2:35" ht="7.5" customHeight="1">
      <c r="B68" s="5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15"/>
      <c r="AE68" s="49"/>
      <c r="AF68" s="130"/>
      <c r="AG68" s="196"/>
      <c r="AI68" s="37"/>
    </row>
    <row r="69" spans="2:35" ht="10.5" customHeight="1">
      <c r="B69" s="53"/>
      <c r="C69" s="248" t="s">
        <v>47</v>
      </c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115"/>
      <c r="AE69" s="49">
        <f>SUM(AE70:AE71)</f>
        <v>15527721</v>
      </c>
      <c r="AF69" s="130">
        <f>ROUND(AE69/AE$9*100,1)</f>
        <v>7</v>
      </c>
      <c r="AG69" s="196">
        <f>SUM(AE69/AI69-1)*100</f>
        <v>-10.152243994968712</v>
      </c>
      <c r="AI69" s="175">
        <v>17282258</v>
      </c>
    </row>
    <row r="70" spans="2:35" ht="10.5" customHeight="1">
      <c r="B70" s="53"/>
      <c r="C70" s="103"/>
      <c r="D70" s="248" t="s">
        <v>48</v>
      </c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115"/>
      <c r="AE70" s="49">
        <v>97552</v>
      </c>
      <c r="AF70" s="130">
        <f>ROUND(AE70/AE$9*100,1)</f>
        <v>0</v>
      </c>
      <c r="AG70" s="196">
        <f>SUM(AE70/AI70-1)*100</f>
        <v>26.313608701281876</v>
      </c>
      <c r="AI70" s="37">
        <v>77230</v>
      </c>
    </row>
    <row r="71" spans="2:35" ht="10.5" customHeight="1">
      <c r="B71" s="53"/>
      <c r="C71" s="103"/>
      <c r="D71" s="248" t="s">
        <v>49</v>
      </c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115"/>
      <c r="AE71" s="49">
        <v>15430169</v>
      </c>
      <c r="AF71" s="130">
        <f>ROUND(AE71/AE$9*100,1)</f>
        <v>6.9</v>
      </c>
      <c r="AG71" s="196">
        <f>SUM(AE71/AI71-1)*100</f>
        <v>-10.31593206358048</v>
      </c>
      <c r="AI71" s="37">
        <v>17205028</v>
      </c>
    </row>
    <row r="72" spans="2:35" ht="7.5" customHeight="1">
      <c r="B72" s="5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15"/>
      <c r="AE72" s="49"/>
      <c r="AF72" s="130"/>
      <c r="AG72" s="196"/>
      <c r="AI72" s="37"/>
    </row>
    <row r="73" spans="2:35" ht="10.5" customHeight="1">
      <c r="B73" s="53"/>
      <c r="C73" s="248" t="s">
        <v>50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115"/>
      <c r="AE73" s="49">
        <f>SUM(AE74)</f>
        <v>2000000</v>
      </c>
      <c r="AF73" s="130">
        <f>ROUND(AE73/AE$9*100,1)</f>
        <v>0.9</v>
      </c>
      <c r="AG73" s="196">
        <f>SUM(AE73/AI73-1)*100</f>
        <v>0</v>
      </c>
      <c r="AI73" s="175">
        <v>2000000</v>
      </c>
    </row>
    <row r="74" spans="2:35" ht="10.5" customHeight="1">
      <c r="B74" s="53"/>
      <c r="C74" s="103"/>
      <c r="D74" s="248" t="s">
        <v>50</v>
      </c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115"/>
      <c r="AE74" s="49">
        <v>2000000</v>
      </c>
      <c r="AF74" s="130">
        <f>ROUND(AE74/AE$9*100,1)</f>
        <v>0.9</v>
      </c>
      <c r="AG74" s="196">
        <f>SUM(AE74/AI74-1)*100</f>
        <v>0</v>
      </c>
      <c r="AI74" s="37">
        <v>2000000</v>
      </c>
    </row>
    <row r="75" spans="2:35" ht="7.5" customHeight="1">
      <c r="B75" s="5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15"/>
      <c r="AE75" s="49"/>
      <c r="AF75" s="130"/>
      <c r="AG75" s="196"/>
      <c r="AI75" s="37"/>
    </row>
    <row r="76" spans="2:35" ht="10.5" customHeight="1">
      <c r="B76" s="53"/>
      <c r="C76" s="248" t="s">
        <v>51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115"/>
      <c r="AE76" s="49">
        <f>SUM(AE77:AE81)</f>
        <v>3581865</v>
      </c>
      <c r="AF76" s="130">
        <f aca="true" t="shared" si="0" ref="AF76:AF81">ROUND(AE76/AE$9*100,1)</f>
        <v>1.6</v>
      </c>
      <c r="AG76" s="196">
        <f aca="true" t="shared" si="1" ref="AG76:AG81">SUM(AE76/AI76-1)*100</f>
        <v>-0.29617216955856174</v>
      </c>
      <c r="AI76" s="175">
        <v>3592505</v>
      </c>
    </row>
    <row r="77" spans="2:35" ht="10.5" customHeight="1">
      <c r="B77" s="53"/>
      <c r="C77" s="103"/>
      <c r="D77" s="248" t="s">
        <v>52</v>
      </c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115"/>
      <c r="AE77" s="49">
        <v>96001</v>
      </c>
      <c r="AF77" s="130">
        <f t="shared" si="0"/>
        <v>0</v>
      </c>
      <c r="AG77" s="196">
        <f t="shared" si="1"/>
        <v>-26.153644971961754</v>
      </c>
      <c r="AI77" s="37">
        <v>130001</v>
      </c>
    </row>
    <row r="78" spans="2:35" ht="10.5" customHeight="1">
      <c r="B78" s="53"/>
      <c r="C78" s="103"/>
      <c r="D78" s="248" t="s">
        <v>53</v>
      </c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115"/>
      <c r="AE78" s="49">
        <v>2058</v>
      </c>
      <c r="AF78" s="130">
        <f t="shared" si="0"/>
        <v>0</v>
      </c>
      <c r="AG78" s="196">
        <f t="shared" si="1"/>
        <v>-81.41257225433526</v>
      </c>
      <c r="AI78" s="37">
        <v>11072</v>
      </c>
    </row>
    <row r="79" spans="2:35" ht="10.5" customHeight="1">
      <c r="B79" s="53"/>
      <c r="C79" s="103"/>
      <c r="D79" s="248" t="s">
        <v>54</v>
      </c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115"/>
      <c r="AE79" s="49">
        <v>826358</v>
      </c>
      <c r="AF79" s="130">
        <f t="shared" si="0"/>
        <v>0.4</v>
      </c>
      <c r="AG79" s="196">
        <f t="shared" si="1"/>
        <v>-19.68240669554644</v>
      </c>
      <c r="AI79" s="37">
        <v>1028863</v>
      </c>
    </row>
    <row r="80" spans="2:35" ht="10.5" customHeight="1">
      <c r="B80" s="53"/>
      <c r="C80" s="103"/>
      <c r="D80" s="248" t="s">
        <v>55</v>
      </c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115"/>
      <c r="AE80" s="49">
        <v>505346</v>
      </c>
      <c r="AF80" s="130">
        <f t="shared" si="0"/>
        <v>0.2</v>
      </c>
      <c r="AG80" s="196">
        <f t="shared" si="1"/>
        <v>4.535816755237176</v>
      </c>
      <c r="AI80" s="37">
        <v>483419</v>
      </c>
    </row>
    <row r="81" spans="3:35" ht="10.5" customHeight="1">
      <c r="C81" s="103"/>
      <c r="D81" s="248" t="s">
        <v>56</v>
      </c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115"/>
      <c r="AE81" s="49">
        <v>2152102</v>
      </c>
      <c r="AF81" s="130">
        <f t="shared" si="0"/>
        <v>1</v>
      </c>
      <c r="AG81" s="196">
        <f t="shared" si="1"/>
        <v>10.981718794317107</v>
      </c>
      <c r="AI81" s="37">
        <v>1939150</v>
      </c>
    </row>
    <row r="82" spans="3:35" ht="7.5" customHeight="1"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15"/>
      <c r="AE82" s="49"/>
      <c r="AF82" s="130"/>
      <c r="AG82" s="196"/>
      <c r="AI82" s="37"/>
    </row>
    <row r="83" spans="3:35" ht="10.5" customHeight="1">
      <c r="C83" s="248" t="s">
        <v>57</v>
      </c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115"/>
      <c r="AE83" s="49">
        <f>SUM(AE84)</f>
        <v>4272000</v>
      </c>
      <c r="AF83" s="130">
        <f>ROUND(AE83/AE$9*100,1)</f>
        <v>1.9</v>
      </c>
      <c r="AG83" s="196">
        <f>SUM(AE83/AI83-1)*100</f>
        <v>223.63636363636363</v>
      </c>
      <c r="AI83" s="175">
        <v>1320000</v>
      </c>
    </row>
    <row r="84" spans="3:35" ht="10.5" customHeight="1">
      <c r="C84" s="103"/>
      <c r="D84" s="248" t="s">
        <v>57</v>
      </c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115"/>
      <c r="AE84" s="49">
        <v>4272000</v>
      </c>
      <c r="AF84" s="130">
        <f>ROUND(AE84/AE$9*100,1)</f>
        <v>1.9</v>
      </c>
      <c r="AG84" s="196">
        <f>SUM(AE84/AI84-1)*100</f>
        <v>223.63636363636363</v>
      </c>
      <c r="AI84" s="37">
        <v>1320000</v>
      </c>
    </row>
    <row r="85" spans="1:35" s="7" customFormat="1" ht="6.75" customHeight="1">
      <c r="A85" s="53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6"/>
      <c r="AE85" s="57"/>
      <c r="AF85" s="50"/>
      <c r="AG85" s="58"/>
      <c r="AH85" s="55"/>
      <c r="AI85" s="13"/>
    </row>
    <row r="86" spans="2:33" ht="10.5" customHeight="1">
      <c r="B86" s="53"/>
      <c r="C86" s="281" t="s">
        <v>7</v>
      </c>
      <c r="D86" s="281"/>
      <c r="E86" s="51" t="s">
        <v>8</v>
      </c>
      <c r="F86" s="52" t="s">
        <v>109</v>
      </c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4"/>
    </row>
    <row r="87" spans="2:33" ht="11.25" customHeight="1">
      <c r="B87" s="248" t="s">
        <v>4</v>
      </c>
      <c r="C87" s="248"/>
      <c r="D87" s="248"/>
      <c r="E87" s="51" t="s">
        <v>275</v>
      </c>
      <c r="F87" s="52" t="s">
        <v>5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</row>
  </sheetData>
  <sheetProtection/>
  <mergeCells count="61">
    <mergeCell ref="C86:D86"/>
    <mergeCell ref="B87:D87"/>
    <mergeCell ref="D80:AC80"/>
    <mergeCell ref="D77:AC77"/>
    <mergeCell ref="D78:AC78"/>
    <mergeCell ref="D79:AC79"/>
    <mergeCell ref="C83:AC83"/>
    <mergeCell ref="D84:AC84"/>
    <mergeCell ref="D50:AC50"/>
    <mergeCell ref="C52:AC52"/>
    <mergeCell ref="D53:AC53"/>
    <mergeCell ref="D63:AC63"/>
    <mergeCell ref="D54:AC54"/>
    <mergeCell ref="D59:AC59"/>
    <mergeCell ref="D55:AC55"/>
    <mergeCell ref="C57:AC57"/>
    <mergeCell ref="D60:AC60"/>
    <mergeCell ref="C62:AC62"/>
    <mergeCell ref="C42:AC42"/>
    <mergeCell ref="D43:AC43"/>
    <mergeCell ref="C45:AC45"/>
    <mergeCell ref="D46:AC46"/>
    <mergeCell ref="C36:AC36"/>
    <mergeCell ref="D37:AC37"/>
    <mergeCell ref="C39:AC39"/>
    <mergeCell ref="D40:AC40"/>
    <mergeCell ref="D70:AC70"/>
    <mergeCell ref="D15:AC15"/>
    <mergeCell ref="C17:AC17"/>
    <mergeCell ref="D58:AC58"/>
    <mergeCell ref="D18:AC18"/>
    <mergeCell ref="D19:AC19"/>
    <mergeCell ref="C21:AC21"/>
    <mergeCell ref="D22:AC22"/>
    <mergeCell ref="C24:AC24"/>
    <mergeCell ref="D25:AC25"/>
    <mergeCell ref="C76:AC76"/>
    <mergeCell ref="D81:AC81"/>
    <mergeCell ref="D71:AC71"/>
    <mergeCell ref="C73:AC73"/>
    <mergeCell ref="D74:AC74"/>
    <mergeCell ref="D67:AC67"/>
    <mergeCell ref="C69:AC69"/>
    <mergeCell ref="C11:AC11"/>
    <mergeCell ref="D12:AC12"/>
    <mergeCell ref="D13:AC13"/>
    <mergeCell ref="D14:AC14"/>
    <mergeCell ref="C27:AC27"/>
    <mergeCell ref="D49:AC49"/>
    <mergeCell ref="C48:AC48"/>
    <mergeCell ref="D28:AC28"/>
    <mergeCell ref="B3:AG3"/>
    <mergeCell ref="C9:AC9"/>
    <mergeCell ref="D64:AC64"/>
    <mergeCell ref="C66:AC66"/>
    <mergeCell ref="B5:AD6"/>
    <mergeCell ref="AE5:AG5"/>
    <mergeCell ref="C30:AC30"/>
    <mergeCell ref="D31:AC31"/>
    <mergeCell ref="C33:AC33"/>
    <mergeCell ref="D34:AC34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1">
      <selection activeCell="B1" sqref="B1"/>
    </sheetView>
  </sheetViews>
  <sheetFormatPr defaultColWidth="9.00390625" defaultRowHeight="13.5"/>
  <cols>
    <col min="1" max="1" width="1.00390625" style="48" customWidth="1"/>
    <col min="2" max="30" width="1.625" style="48" customWidth="1"/>
    <col min="31" max="33" width="17.375" style="48" customWidth="1"/>
    <col min="34" max="34" width="1.625" style="48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131"/>
      <c r="AH1" s="88" t="s">
        <v>245</v>
      </c>
    </row>
    <row r="2" ht="9" customHeight="1"/>
    <row r="3" spans="1:34" s="1" customFormat="1" ht="15" customHeight="1">
      <c r="A3" s="89"/>
      <c r="B3" s="236" t="s">
        <v>227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132"/>
    </row>
    <row r="4" spans="2:34" ht="9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3"/>
    </row>
    <row r="5" spans="2:34" ht="18" customHeight="1">
      <c r="B5" s="234" t="s">
        <v>204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 t="s">
        <v>206</v>
      </c>
      <c r="AF5" s="274"/>
      <c r="AG5" s="276"/>
      <c r="AH5" s="81"/>
    </row>
    <row r="6" spans="2:35" ht="18" customHeight="1">
      <c r="B6" s="23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95" t="s">
        <v>11</v>
      </c>
      <c r="AF6" s="95" t="s">
        <v>12</v>
      </c>
      <c r="AG6" s="116" t="s">
        <v>284</v>
      </c>
      <c r="AH6" s="81"/>
      <c r="AI6" s="38" t="s">
        <v>319</v>
      </c>
    </row>
    <row r="7" spans="2:35" ht="12" customHeight="1">
      <c r="B7" s="5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3"/>
      <c r="AE7" s="126" t="s">
        <v>215</v>
      </c>
      <c r="AF7" s="127" t="s">
        <v>226</v>
      </c>
      <c r="AG7" s="127" t="s">
        <v>226</v>
      </c>
      <c r="AH7" s="103"/>
      <c r="AI7" s="38" t="s">
        <v>371</v>
      </c>
    </row>
    <row r="8" spans="2:34" ht="6.7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115"/>
      <c r="AE8" s="53"/>
      <c r="AF8" s="53"/>
      <c r="AG8" s="53"/>
      <c r="AH8" s="53"/>
    </row>
    <row r="9" spans="1:35" s="17" customFormat="1" ht="11.25" customHeight="1">
      <c r="A9" s="96"/>
      <c r="B9" s="96"/>
      <c r="C9" s="233" t="s">
        <v>15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128"/>
      <c r="AE9" s="191">
        <f>SUM(AE11,AE14,AE20,AE25,AE30,AE35,AE38,AE42,AE45,AE52,AE60,AE63,AE67)</f>
        <v>223149930</v>
      </c>
      <c r="AF9" s="192">
        <v>100</v>
      </c>
      <c r="AG9" s="193">
        <f>SUM(AE9/AI9-1)*100</f>
        <v>4.110936020033007</v>
      </c>
      <c r="AH9" s="133"/>
      <c r="AI9" s="174">
        <v>214338607</v>
      </c>
    </row>
    <row r="10" spans="1:35" s="7" customFormat="1" ht="12" customHeight="1">
      <c r="A10" s="53"/>
      <c r="B10" s="5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15"/>
      <c r="AE10" s="194"/>
      <c r="AF10" s="129"/>
      <c r="AG10" s="195"/>
      <c r="AH10" s="134"/>
      <c r="AI10" s="36"/>
    </row>
    <row r="11" spans="1:35" s="7" customFormat="1" ht="11.25" customHeight="1">
      <c r="A11" s="53"/>
      <c r="B11" s="53"/>
      <c r="C11" s="248" t="s">
        <v>58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115"/>
      <c r="AE11" s="49">
        <f>SUM(AE12)</f>
        <v>985990</v>
      </c>
      <c r="AF11" s="130">
        <f>ROUND(AE11/AE$9*100,1)</f>
        <v>0.4</v>
      </c>
      <c r="AG11" s="196">
        <f>SUM(AE11/AI11-1)*100</f>
        <v>-1.9835119882538055</v>
      </c>
      <c r="AH11" s="55"/>
      <c r="AI11" s="175">
        <v>1005943</v>
      </c>
    </row>
    <row r="12" spans="1:35" s="7" customFormat="1" ht="11.25" customHeight="1">
      <c r="A12" s="53"/>
      <c r="B12" s="53"/>
      <c r="C12" s="103"/>
      <c r="D12" s="248" t="s">
        <v>58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115"/>
      <c r="AE12" s="49">
        <v>985990</v>
      </c>
      <c r="AF12" s="130">
        <f>ROUND(AE12/AE$9*100,1)</f>
        <v>0.4</v>
      </c>
      <c r="AG12" s="196">
        <f>SUM(AE12/AI12-1)*100</f>
        <v>-1.9835119882538055</v>
      </c>
      <c r="AH12" s="55"/>
      <c r="AI12" s="37">
        <v>1005943</v>
      </c>
    </row>
    <row r="13" spans="1:35" s="7" customFormat="1" ht="12" customHeight="1">
      <c r="A13" s="53"/>
      <c r="B13" s="5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15"/>
      <c r="AE13" s="49"/>
      <c r="AF13" s="130"/>
      <c r="AG13" s="196"/>
      <c r="AH13" s="55"/>
      <c r="AI13" s="37"/>
    </row>
    <row r="14" spans="1:35" s="7" customFormat="1" ht="11.25" customHeight="1">
      <c r="A14" s="53"/>
      <c r="B14" s="53"/>
      <c r="C14" s="248" t="s">
        <v>59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115"/>
      <c r="AE14" s="49">
        <f>SUM(AE15:AE18)</f>
        <v>17013059</v>
      </c>
      <c r="AF14" s="130">
        <f>ROUND(AE14/AE$9*100,1)</f>
        <v>7.6</v>
      </c>
      <c r="AG14" s="196">
        <f>SUM(AE14/AI14-1)*100</f>
        <v>-3.6899096438656187</v>
      </c>
      <c r="AH14" s="55"/>
      <c r="AI14" s="175">
        <v>17664877</v>
      </c>
    </row>
    <row r="15" spans="1:35" s="7" customFormat="1" ht="11.25" customHeight="1">
      <c r="A15" s="53"/>
      <c r="B15" s="53"/>
      <c r="C15" s="103"/>
      <c r="D15" s="248" t="s">
        <v>60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115"/>
      <c r="AE15" s="49">
        <v>15949223</v>
      </c>
      <c r="AF15" s="130">
        <f>ROUND(AE15/AE$9*100,1)</f>
        <v>7.1</v>
      </c>
      <c r="AG15" s="196">
        <f>SUM(AE15/AI15-1)*100</f>
        <v>-5.513236522435716</v>
      </c>
      <c r="AH15" s="55"/>
      <c r="AI15" s="37">
        <v>16879849</v>
      </c>
    </row>
    <row r="16" spans="1:35" s="7" customFormat="1" ht="11.25" customHeight="1">
      <c r="A16" s="53"/>
      <c r="B16" s="53"/>
      <c r="C16" s="103"/>
      <c r="D16" s="248" t="s">
        <v>61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115"/>
      <c r="AE16" s="49">
        <v>496254</v>
      </c>
      <c r="AF16" s="130">
        <f>ROUND(AE16/AE$9*100,1)</f>
        <v>0.2</v>
      </c>
      <c r="AG16" s="196">
        <f>SUM(AE16/AI16-1)*100</f>
        <v>-14.342379165472796</v>
      </c>
      <c r="AH16" s="55"/>
      <c r="AI16" s="37">
        <v>579346</v>
      </c>
    </row>
    <row r="17" spans="1:35" s="7" customFormat="1" ht="11.25" customHeight="1">
      <c r="A17" s="53"/>
      <c r="B17" s="53"/>
      <c r="C17" s="103"/>
      <c r="D17" s="248" t="s">
        <v>62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115"/>
      <c r="AE17" s="49">
        <v>467082</v>
      </c>
      <c r="AF17" s="130">
        <f>ROUND(AE17/AE$9*100,1)</f>
        <v>0.2</v>
      </c>
      <c r="AG17" s="196">
        <f>SUM(AE17/AI17-1)*100</f>
        <v>363.6693932655654</v>
      </c>
      <c r="AH17" s="55"/>
      <c r="AI17" s="37">
        <v>100736</v>
      </c>
    </row>
    <row r="18" spans="1:35" s="7" customFormat="1" ht="11.25" customHeight="1">
      <c r="A18" s="53"/>
      <c r="B18" s="53"/>
      <c r="C18" s="103"/>
      <c r="D18" s="248" t="s">
        <v>63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115"/>
      <c r="AE18" s="49">
        <v>100500</v>
      </c>
      <c r="AF18" s="130">
        <f>ROUND(AE18/AE$9*100,1)</f>
        <v>0</v>
      </c>
      <c r="AG18" s="196">
        <f>SUM(AE18/AI18-1)*100</f>
        <v>-4.236464467440393</v>
      </c>
      <c r="AH18" s="55"/>
      <c r="AI18" s="37">
        <v>104946</v>
      </c>
    </row>
    <row r="19" spans="1:35" s="7" customFormat="1" ht="12" customHeight="1">
      <c r="A19" s="53"/>
      <c r="B19" s="5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15"/>
      <c r="AE19" s="49"/>
      <c r="AF19" s="130"/>
      <c r="AG19" s="196"/>
      <c r="AH19" s="55"/>
      <c r="AI19" s="37"/>
    </row>
    <row r="20" spans="1:35" s="7" customFormat="1" ht="11.25" customHeight="1">
      <c r="A20" s="53"/>
      <c r="B20" s="53"/>
      <c r="C20" s="248" t="s">
        <v>64</v>
      </c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115"/>
      <c r="AE20" s="49">
        <f>SUM(AE21:AE23)</f>
        <v>22423665</v>
      </c>
      <c r="AF20" s="130">
        <f>ROUND(AE20/AE$9*100,1)</f>
        <v>10</v>
      </c>
      <c r="AG20" s="196">
        <f>SUM(AE20/AI20-1)*100</f>
        <v>68.12080136879848</v>
      </c>
      <c r="AH20" s="55"/>
      <c r="AI20" s="175">
        <v>13337829</v>
      </c>
    </row>
    <row r="21" spans="1:35" s="7" customFormat="1" ht="11.25" customHeight="1">
      <c r="A21" s="53"/>
      <c r="B21" s="53"/>
      <c r="C21" s="103"/>
      <c r="D21" s="248" t="s">
        <v>64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115"/>
      <c r="AE21" s="49">
        <v>20666009</v>
      </c>
      <c r="AF21" s="130">
        <f>ROUND(AE21/AE$9*100,1)</f>
        <v>9.3</v>
      </c>
      <c r="AG21" s="196">
        <f>SUM(AE21/AI21-1)*100</f>
        <v>77.84546160369274</v>
      </c>
      <c r="AH21" s="55"/>
      <c r="AI21" s="37">
        <v>11620206</v>
      </c>
    </row>
    <row r="22" spans="1:35" s="7" customFormat="1" ht="11.25" customHeight="1">
      <c r="A22" s="53"/>
      <c r="B22" s="53"/>
      <c r="C22" s="103"/>
      <c r="D22" s="248" t="s">
        <v>65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115"/>
      <c r="AE22" s="49">
        <v>1608799</v>
      </c>
      <c r="AF22" s="130">
        <f>ROUND(AE22/AE$9*100,1)</f>
        <v>0.7</v>
      </c>
      <c r="AG22" s="196">
        <f>SUM(AE22/AI22-1)*100</f>
        <v>4.076976124644038</v>
      </c>
      <c r="AH22" s="55"/>
      <c r="AI22" s="37">
        <v>1545778</v>
      </c>
    </row>
    <row r="23" spans="1:35" s="7" customFormat="1" ht="11.25" customHeight="1">
      <c r="A23" s="53"/>
      <c r="B23" s="53"/>
      <c r="C23" s="103"/>
      <c r="D23" s="248" t="s">
        <v>66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115"/>
      <c r="AE23" s="49">
        <v>148857</v>
      </c>
      <c r="AF23" s="130">
        <f>ROUND(AE23/AE$9*100,1)</f>
        <v>0.1</v>
      </c>
      <c r="AG23" s="196">
        <f>SUM(AE23/AI23-1)*100</f>
        <v>-13.37717128807937</v>
      </c>
      <c r="AH23" s="55"/>
      <c r="AI23" s="37">
        <v>171845</v>
      </c>
    </row>
    <row r="24" spans="1:35" s="7" customFormat="1" ht="11.25" customHeight="1">
      <c r="A24" s="53"/>
      <c r="B24" s="5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15"/>
      <c r="AE24" s="49"/>
      <c r="AF24" s="130"/>
      <c r="AG24" s="196"/>
      <c r="AH24" s="55"/>
      <c r="AI24" s="37"/>
    </row>
    <row r="25" spans="1:35" s="7" customFormat="1" ht="11.25" customHeight="1">
      <c r="A25" s="53"/>
      <c r="B25" s="53"/>
      <c r="C25" s="248" t="s">
        <v>270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115"/>
      <c r="AE25" s="49">
        <f>SUM(AE26:AE28)</f>
        <v>5501461</v>
      </c>
      <c r="AF25" s="130">
        <f>ROUND(AE25/AE$9*100,1)</f>
        <v>2.5</v>
      </c>
      <c r="AG25" s="196">
        <f>SUM(AE25/AI25-1)*100</f>
        <v>-9.00014241830921</v>
      </c>
      <c r="AH25" s="55"/>
      <c r="AI25" s="175">
        <v>6045571</v>
      </c>
    </row>
    <row r="26" spans="1:35" s="7" customFormat="1" ht="12" customHeight="1">
      <c r="A26" s="53"/>
      <c r="B26" s="53"/>
      <c r="C26" s="103"/>
      <c r="D26" s="248" t="s">
        <v>68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115"/>
      <c r="AE26" s="49">
        <v>2878928</v>
      </c>
      <c r="AF26" s="130">
        <f>ROUND(AE26/AE$9*100,1)</f>
        <v>1.3</v>
      </c>
      <c r="AG26" s="196">
        <f>SUM(AE26/AI26-1)*100</f>
        <v>-6.184025337138211</v>
      </c>
      <c r="AH26" s="55"/>
      <c r="AI26" s="37">
        <v>3068697</v>
      </c>
    </row>
    <row r="27" spans="1:35" s="7" customFormat="1" ht="11.25" customHeight="1">
      <c r="A27" s="53"/>
      <c r="B27" s="53"/>
      <c r="C27" s="103"/>
      <c r="D27" s="248" t="s">
        <v>67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115"/>
      <c r="AE27" s="49">
        <v>2388274</v>
      </c>
      <c r="AF27" s="130">
        <f>ROUND(AE27/AE$9*100,1)</f>
        <v>1.1</v>
      </c>
      <c r="AG27" s="196">
        <f>SUM(AE27/AI27-1)*100</f>
        <v>-13.335604928272392</v>
      </c>
      <c r="AH27" s="55"/>
      <c r="AI27" s="37">
        <v>2755773</v>
      </c>
    </row>
    <row r="28" spans="1:35" s="7" customFormat="1" ht="11.25" customHeight="1">
      <c r="A28" s="53"/>
      <c r="B28" s="53"/>
      <c r="C28" s="103"/>
      <c r="D28" s="248" t="s">
        <v>69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115"/>
      <c r="AE28" s="49">
        <v>234259</v>
      </c>
      <c r="AF28" s="130">
        <f>ROUND(AE28/AE$9*100,1)</f>
        <v>0.1</v>
      </c>
      <c r="AG28" s="196">
        <f>SUM(AE28/AI28-1)*100</f>
        <v>5.95112640829305</v>
      </c>
      <c r="AH28" s="55"/>
      <c r="AI28" s="37">
        <v>221101</v>
      </c>
    </row>
    <row r="29" spans="1:35" s="7" customFormat="1" ht="11.25" customHeight="1">
      <c r="A29" s="53"/>
      <c r="B29" s="5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15"/>
      <c r="AE29" s="49"/>
      <c r="AF29" s="130"/>
      <c r="AG29" s="196"/>
      <c r="AH29" s="55"/>
      <c r="AI29" s="37"/>
    </row>
    <row r="30" spans="1:35" s="7" customFormat="1" ht="12" customHeight="1">
      <c r="A30" s="53"/>
      <c r="B30" s="53"/>
      <c r="C30" s="248" t="s">
        <v>70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115"/>
      <c r="AE30" s="49">
        <f>SUM(AE31:AE33)</f>
        <v>58041159</v>
      </c>
      <c r="AF30" s="130">
        <f>ROUND(AE30/AE$9*100,1)</f>
        <v>26</v>
      </c>
      <c r="AG30" s="196">
        <f>SUM(AE30/AI30-1)*100</f>
        <v>-3.1245756360302135</v>
      </c>
      <c r="AH30" s="55"/>
      <c r="AI30" s="175">
        <v>59913192</v>
      </c>
    </row>
    <row r="31" spans="1:35" s="7" customFormat="1" ht="11.25" customHeight="1">
      <c r="A31" s="53"/>
      <c r="B31" s="53"/>
      <c r="C31" s="103"/>
      <c r="D31" s="248" t="s">
        <v>70</v>
      </c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115"/>
      <c r="AE31" s="49">
        <v>24509838</v>
      </c>
      <c r="AF31" s="130">
        <f>ROUND(AE31/AE$9*100,1)</f>
        <v>11</v>
      </c>
      <c r="AG31" s="196">
        <f>SUM(AE31/AI31-1)*100</f>
        <v>-17.685344962647342</v>
      </c>
      <c r="AH31" s="55"/>
      <c r="AI31" s="37">
        <v>29775789</v>
      </c>
    </row>
    <row r="32" spans="1:35" s="7" customFormat="1" ht="11.25" customHeight="1">
      <c r="A32" s="53"/>
      <c r="B32" s="53"/>
      <c r="C32" s="103"/>
      <c r="D32" s="248" t="s">
        <v>71</v>
      </c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115"/>
      <c r="AE32" s="49">
        <v>27648755</v>
      </c>
      <c r="AF32" s="130">
        <f>ROUND(AE32/AE$9*100,1)</f>
        <v>12.4</v>
      </c>
      <c r="AG32" s="196">
        <f>SUM(AE32/AI32-1)*100</f>
        <v>15.092388591378892</v>
      </c>
      <c r="AH32" s="55"/>
      <c r="AI32" s="37">
        <v>24023096</v>
      </c>
    </row>
    <row r="33" spans="1:35" s="7" customFormat="1" ht="11.25" customHeight="1">
      <c r="A33" s="53"/>
      <c r="B33" s="53"/>
      <c r="C33" s="103"/>
      <c r="D33" s="248" t="s">
        <v>72</v>
      </c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115"/>
      <c r="AE33" s="49">
        <v>5882566</v>
      </c>
      <c r="AF33" s="130">
        <f>ROUND(AE33/AE$9*100,1)</f>
        <v>2.6</v>
      </c>
      <c r="AG33" s="196">
        <f>SUM(AE33/AI33-1)*100</f>
        <v>-3.790143347398156</v>
      </c>
      <c r="AH33" s="55"/>
      <c r="AI33" s="37">
        <v>6114307</v>
      </c>
    </row>
    <row r="34" spans="1:35" s="7" customFormat="1" ht="11.25" customHeight="1">
      <c r="A34" s="53"/>
      <c r="B34" s="5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15"/>
      <c r="AE34" s="49"/>
      <c r="AF34" s="130"/>
      <c r="AG34" s="196"/>
      <c r="AH34" s="55"/>
      <c r="AI34" s="37"/>
    </row>
    <row r="35" spans="1:35" s="7" customFormat="1" ht="12" customHeight="1">
      <c r="A35" s="53"/>
      <c r="B35" s="53"/>
      <c r="C35" s="248" t="s">
        <v>73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115"/>
      <c r="AE35" s="49">
        <f>SUM(AE36)</f>
        <v>46929892</v>
      </c>
      <c r="AF35" s="130">
        <f>ROUND(AE35/AE$9*100,1)</f>
        <v>21</v>
      </c>
      <c r="AG35" s="196">
        <f>SUM(AE35/AI35-1)*100</f>
        <v>31.83940468345885</v>
      </c>
      <c r="AH35" s="55"/>
      <c r="AI35" s="175">
        <v>35596256</v>
      </c>
    </row>
    <row r="36" spans="1:35" s="7" customFormat="1" ht="11.25" customHeight="1">
      <c r="A36" s="53"/>
      <c r="B36" s="53"/>
      <c r="C36" s="103"/>
      <c r="D36" s="248" t="s">
        <v>73</v>
      </c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115"/>
      <c r="AE36" s="49">
        <v>46929892</v>
      </c>
      <c r="AF36" s="130">
        <f>ROUND(AE36/AE$9*100,1)</f>
        <v>21</v>
      </c>
      <c r="AG36" s="196">
        <f>SUM(AE36/AI36-1)*100</f>
        <v>31.83940468345885</v>
      </c>
      <c r="AH36" s="55"/>
      <c r="AI36" s="37">
        <v>35596256</v>
      </c>
    </row>
    <row r="37" spans="1:35" s="7" customFormat="1" ht="11.25" customHeight="1">
      <c r="A37" s="53"/>
      <c r="B37" s="5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15"/>
      <c r="AE37" s="49"/>
      <c r="AF37" s="130"/>
      <c r="AG37" s="196"/>
      <c r="AH37" s="55"/>
      <c r="AI37" s="37"/>
    </row>
    <row r="38" spans="1:35" s="7" customFormat="1" ht="12" customHeight="1">
      <c r="A38" s="53"/>
      <c r="B38" s="53"/>
      <c r="C38" s="248" t="s">
        <v>74</v>
      </c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115"/>
      <c r="AE38" s="49">
        <f>SUM(AE39:AE40)</f>
        <v>12852770</v>
      </c>
      <c r="AF38" s="130">
        <f>ROUND(AE38/AE$9*100,1)</f>
        <v>5.8</v>
      </c>
      <c r="AG38" s="196">
        <f>SUM(AE38/AI38-1)*100</f>
        <v>5.515740499698585</v>
      </c>
      <c r="AH38" s="55"/>
      <c r="AI38" s="175">
        <v>12180903</v>
      </c>
    </row>
    <row r="39" spans="1:35" s="7" customFormat="1" ht="11.25" customHeight="1">
      <c r="A39" s="53"/>
      <c r="B39" s="53"/>
      <c r="C39" s="103"/>
      <c r="D39" s="248" t="s">
        <v>376</v>
      </c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115"/>
      <c r="AE39" s="49">
        <v>1463134</v>
      </c>
      <c r="AF39" s="130">
        <f>ROUND(AE39/AE$9*100,1)</f>
        <v>0.7</v>
      </c>
      <c r="AG39" s="196">
        <f>SUM(AE39/AI39-1)*100</f>
        <v>129.57963942194536</v>
      </c>
      <c r="AH39" s="55"/>
      <c r="AI39" s="37">
        <v>637310</v>
      </c>
    </row>
    <row r="40" spans="1:35" s="7" customFormat="1" ht="11.25" customHeight="1">
      <c r="A40" s="53"/>
      <c r="B40" s="53"/>
      <c r="C40" s="103"/>
      <c r="D40" s="248" t="s">
        <v>75</v>
      </c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115"/>
      <c r="AE40" s="49">
        <v>11389636</v>
      </c>
      <c r="AF40" s="130">
        <f>ROUND(AE40/AE$9*100,1)</f>
        <v>5.1</v>
      </c>
      <c r="AG40" s="196">
        <f>SUM(AE40/AI40-1)*100</f>
        <v>-1.3337008676587936</v>
      </c>
      <c r="AH40" s="55"/>
      <c r="AI40" s="37">
        <v>11543593</v>
      </c>
    </row>
    <row r="41" spans="1:35" s="7" customFormat="1" ht="11.25" customHeight="1">
      <c r="A41" s="53"/>
      <c r="B41" s="5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15"/>
      <c r="AE41" s="49"/>
      <c r="AF41" s="130"/>
      <c r="AG41" s="196"/>
      <c r="AH41" s="55"/>
      <c r="AI41" s="37"/>
    </row>
    <row r="42" spans="1:35" s="7" customFormat="1" ht="12" customHeight="1">
      <c r="A42" s="53"/>
      <c r="B42" s="53"/>
      <c r="C42" s="248" t="s">
        <v>76</v>
      </c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115"/>
      <c r="AE42" s="49">
        <f>SUM(AE43)</f>
        <v>5900808</v>
      </c>
      <c r="AF42" s="130">
        <f>ROUND(AE42/AE$9*100,1)</f>
        <v>2.6</v>
      </c>
      <c r="AG42" s="196">
        <f>SUM(AE42/AI42-1)*100</f>
        <v>6.037124803521254</v>
      </c>
      <c r="AH42" s="55"/>
      <c r="AI42" s="175">
        <v>5564851</v>
      </c>
    </row>
    <row r="43" spans="1:35" s="7" customFormat="1" ht="11.25" customHeight="1">
      <c r="A43" s="53"/>
      <c r="B43" s="53"/>
      <c r="C43" s="103"/>
      <c r="D43" s="248" t="s">
        <v>76</v>
      </c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115"/>
      <c r="AE43" s="49">
        <v>5900808</v>
      </c>
      <c r="AF43" s="130">
        <f>ROUND(AE43/AE$9*100,1)</f>
        <v>2.6</v>
      </c>
      <c r="AG43" s="196">
        <f>SUM(AE43/AI43-1)*100</f>
        <v>6.037124803521254</v>
      </c>
      <c r="AH43" s="55"/>
      <c r="AI43" s="37">
        <v>5564851</v>
      </c>
    </row>
    <row r="44" spans="1:35" s="7" customFormat="1" ht="11.25" customHeight="1">
      <c r="A44" s="53"/>
      <c r="B44" s="5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15"/>
      <c r="AE44" s="49"/>
      <c r="AF44" s="130"/>
      <c r="AG44" s="196"/>
      <c r="AH44" s="55"/>
      <c r="AI44" s="37"/>
    </row>
    <row r="45" spans="1:35" s="7" customFormat="1" ht="12" customHeight="1">
      <c r="A45" s="53"/>
      <c r="B45" s="53"/>
      <c r="C45" s="248" t="s">
        <v>77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115"/>
      <c r="AE45" s="49">
        <f>SUM(AE46:AE50)</f>
        <v>13314523</v>
      </c>
      <c r="AF45" s="130">
        <f aca="true" t="shared" si="0" ref="AF45:AF50">ROUND(AE45/AE$9*100,1)</f>
        <v>6</v>
      </c>
      <c r="AG45" s="196">
        <f aca="true" t="shared" si="1" ref="AG45:AG50">SUM(AE45/AI45-1)*100</f>
        <v>-29.201440205430064</v>
      </c>
      <c r="AH45" s="55"/>
      <c r="AI45" s="175">
        <v>18806206</v>
      </c>
    </row>
    <row r="46" spans="1:35" s="7" customFormat="1" ht="11.25" customHeight="1">
      <c r="A46" s="53"/>
      <c r="B46" s="53"/>
      <c r="C46" s="103"/>
      <c r="D46" s="248" t="s">
        <v>78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115"/>
      <c r="AE46" s="49">
        <v>674128</v>
      </c>
      <c r="AF46" s="130">
        <f t="shared" si="0"/>
        <v>0.3</v>
      </c>
      <c r="AG46" s="196">
        <f t="shared" si="1"/>
        <v>-7.160248994656526</v>
      </c>
      <c r="AH46" s="55"/>
      <c r="AI46" s="37">
        <v>726120</v>
      </c>
    </row>
    <row r="47" spans="1:35" s="7" customFormat="1" ht="11.25" customHeight="1">
      <c r="A47" s="53"/>
      <c r="B47" s="53"/>
      <c r="C47" s="103"/>
      <c r="D47" s="248" t="s">
        <v>80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115"/>
      <c r="AE47" s="49">
        <v>8192942</v>
      </c>
      <c r="AF47" s="130">
        <f t="shared" si="0"/>
        <v>3.7</v>
      </c>
      <c r="AG47" s="196">
        <f t="shared" si="1"/>
        <v>-31.185160684165282</v>
      </c>
      <c r="AH47" s="55"/>
      <c r="AI47" s="37">
        <v>11905778</v>
      </c>
    </row>
    <row r="48" spans="1:35" s="7" customFormat="1" ht="11.25" customHeight="1">
      <c r="A48" s="53"/>
      <c r="B48" s="53"/>
      <c r="C48" s="103"/>
      <c r="D48" s="248" t="s">
        <v>374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115"/>
      <c r="AE48" s="49">
        <v>2429577</v>
      </c>
      <c r="AF48" s="130">
        <f t="shared" si="0"/>
        <v>1.1</v>
      </c>
      <c r="AG48" s="196">
        <f t="shared" si="1"/>
        <v>-19.309749079373173</v>
      </c>
      <c r="AH48" s="55"/>
      <c r="AI48" s="37">
        <v>3010992</v>
      </c>
    </row>
    <row r="49" spans="1:35" s="7" customFormat="1" ht="11.25" customHeight="1">
      <c r="A49" s="53"/>
      <c r="B49" s="53"/>
      <c r="C49" s="103"/>
      <c r="D49" s="248" t="s">
        <v>262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115"/>
      <c r="AE49" s="49">
        <v>196400</v>
      </c>
      <c r="AF49" s="130">
        <f t="shared" si="0"/>
        <v>0.1</v>
      </c>
      <c r="AG49" s="196">
        <f t="shared" si="1"/>
        <v>-11.325423055390004</v>
      </c>
      <c r="AH49" s="55"/>
      <c r="AI49" s="37">
        <v>221484</v>
      </c>
    </row>
    <row r="50" spans="1:35" s="7" customFormat="1" ht="11.25" customHeight="1">
      <c r="A50" s="53"/>
      <c r="B50" s="53"/>
      <c r="C50" s="103"/>
      <c r="D50" s="248" t="s">
        <v>79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115"/>
      <c r="AE50" s="49">
        <v>1821476</v>
      </c>
      <c r="AF50" s="130">
        <f t="shared" si="0"/>
        <v>0.8</v>
      </c>
      <c r="AG50" s="196">
        <f t="shared" si="1"/>
        <v>-38.083615923682935</v>
      </c>
      <c r="AH50" s="55"/>
      <c r="AI50" s="37">
        <v>2941832</v>
      </c>
    </row>
    <row r="51" spans="1:35" s="7" customFormat="1" ht="11.25" customHeight="1">
      <c r="A51" s="53"/>
      <c r="B51" s="5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15"/>
      <c r="AE51" s="49"/>
      <c r="AF51" s="130"/>
      <c r="AG51" s="196"/>
      <c r="AH51" s="55"/>
      <c r="AI51" s="37"/>
    </row>
    <row r="52" spans="1:35" s="7" customFormat="1" ht="12" customHeight="1">
      <c r="A52" s="53"/>
      <c r="B52" s="53"/>
      <c r="C52" s="248" t="s">
        <v>83</v>
      </c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115"/>
      <c r="AE52" s="49">
        <f>SUM(AE53:AE58)</f>
        <v>29072438</v>
      </c>
      <c r="AF52" s="130">
        <f aca="true" t="shared" si="2" ref="AF52:AF58">ROUND(AE52/AE$9*100,1)</f>
        <v>13</v>
      </c>
      <c r="AG52" s="196">
        <f aca="true" t="shared" si="3" ref="AG52:AG58">SUM(AE52/AI52-1)*100</f>
        <v>-10.351528833088175</v>
      </c>
      <c r="AH52" s="134"/>
      <c r="AI52" s="175">
        <v>32429374</v>
      </c>
    </row>
    <row r="53" spans="1:35" s="7" customFormat="1" ht="11.25" customHeight="1">
      <c r="A53" s="53"/>
      <c r="B53" s="53"/>
      <c r="C53" s="103"/>
      <c r="D53" s="248" t="s">
        <v>84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115"/>
      <c r="AE53" s="49">
        <v>2947278</v>
      </c>
      <c r="AF53" s="130">
        <f t="shared" si="2"/>
        <v>1.3</v>
      </c>
      <c r="AG53" s="196">
        <f t="shared" si="3"/>
        <v>-3.351488335228192</v>
      </c>
      <c r="AH53" s="55"/>
      <c r="AI53" s="37">
        <v>3049481</v>
      </c>
    </row>
    <row r="54" spans="1:35" s="7" customFormat="1" ht="11.25" customHeight="1">
      <c r="A54" s="53"/>
      <c r="B54" s="53"/>
      <c r="C54" s="103"/>
      <c r="D54" s="248" t="s">
        <v>85</v>
      </c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115"/>
      <c r="AE54" s="49">
        <v>12589325</v>
      </c>
      <c r="AF54" s="130">
        <f t="shared" si="2"/>
        <v>5.6</v>
      </c>
      <c r="AG54" s="196">
        <f t="shared" si="3"/>
        <v>-8.55736165054749</v>
      </c>
      <c r="AH54" s="55"/>
      <c r="AI54" s="37">
        <v>13767456</v>
      </c>
    </row>
    <row r="55" spans="1:35" s="7" customFormat="1" ht="11.25" customHeight="1">
      <c r="A55" s="53"/>
      <c r="B55" s="53"/>
      <c r="C55" s="103"/>
      <c r="D55" s="248" t="s">
        <v>86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115"/>
      <c r="AE55" s="49">
        <v>4864537</v>
      </c>
      <c r="AF55" s="130">
        <f t="shared" si="2"/>
        <v>2.2</v>
      </c>
      <c r="AG55" s="196">
        <f t="shared" si="3"/>
        <v>8.760855601247663</v>
      </c>
      <c r="AH55" s="55"/>
      <c r="AI55" s="37">
        <v>4472691</v>
      </c>
    </row>
    <row r="56" spans="1:35" s="7" customFormat="1" ht="11.25" customHeight="1">
      <c r="A56" s="53"/>
      <c r="B56" s="53"/>
      <c r="C56" s="103"/>
      <c r="D56" s="248" t="s">
        <v>87</v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115"/>
      <c r="AE56" s="49">
        <v>2754283</v>
      </c>
      <c r="AF56" s="130">
        <f t="shared" si="2"/>
        <v>1.2</v>
      </c>
      <c r="AG56" s="196">
        <f t="shared" si="3"/>
        <v>0.7230911570994536</v>
      </c>
      <c r="AH56" s="55"/>
      <c r="AI56" s="37">
        <v>2734510</v>
      </c>
    </row>
    <row r="57" spans="1:35" s="7" customFormat="1" ht="11.25" customHeight="1">
      <c r="A57" s="53"/>
      <c r="B57" s="53"/>
      <c r="C57" s="103"/>
      <c r="D57" s="248" t="s">
        <v>88</v>
      </c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115"/>
      <c r="AE57" s="49">
        <v>4340049</v>
      </c>
      <c r="AF57" s="130">
        <f t="shared" si="2"/>
        <v>1.9</v>
      </c>
      <c r="AG57" s="196">
        <f t="shared" si="3"/>
        <v>-31.54311126421726</v>
      </c>
      <c r="AH57" s="55"/>
      <c r="AI57" s="37">
        <v>6339828</v>
      </c>
    </row>
    <row r="58" spans="1:35" s="7" customFormat="1" ht="11.25" customHeight="1">
      <c r="A58" s="53"/>
      <c r="B58" s="53"/>
      <c r="C58" s="103"/>
      <c r="D58" s="248" t="s">
        <v>89</v>
      </c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115"/>
      <c r="AE58" s="49">
        <v>1576966</v>
      </c>
      <c r="AF58" s="130">
        <f t="shared" si="2"/>
        <v>0.7</v>
      </c>
      <c r="AG58" s="196">
        <f t="shared" si="3"/>
        <v>-23.648693139563704</v>
      </c>
      <c r="AH58" s="55"/>
      <c r="AI58" s="37">
        <v>2065408</v>
      </c>
    </row>
    <row r="59" spans="1:35" s="7" customFormat="1" ht="11.25" customHeight="1">
      <c r="A59" s="53"/>
      <c r="B59" s="5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15"/>
      <c r="AE59" s="49"/>
      <c r="AF59" s="130"/>
      <c r="AG59" s="196"/>
      <c r="AH59" s="55"/>
      <c r="AI59" s="37"/>
    </row>
    <row r="60" spans="1:35" s="7" customFormat="1" ht="12" customHeight="1">
      <c r="A60" s="53"/>
      <c r="B60" s="53"/>
      <c r="C60" s="248" t="s">
        <v>90</v>
      </c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115"/>
      <c r="AE60" s="49">
        <f>SUM(AE61)</f>
        <v>9577131</v>
      </c>
      <c r="AF60" s="130">
        <f>ROUND(AE60/AE$9*100,1)</f>
        <v>4.3</v>
      </c>
      <c r="AG60" s="196">
        <f>SUM(AE60/AI60-1)*100</f>
        <v>-6.62697611839892</v>
      </c>
      <c r="AH60" s="55"/>
      <c r="AI60" s="175">
        <v>10256850</v>
      </c>
    </row>
    <row r="61" spans="1:35" s="7" customFormat="1" ht="11.25" customHeight="1">
      <c r="A61" s="53"/>
      <c r="B61" s="53"/>
      <c r="C61" s="103"/>
      <c r="D61" s="248" t="s">
        <v>91</v>
      </c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115"/>
      <c r="AE61" s="49">
        <v>9577131</v>
      </c>
      <c r="AF61" s="130">
        <f>ROUND(AE61/AE$9*100,1)</f>
        <v>4.3</v>
      </c>
      <c r="AG61" s="196">
        <f>SUM(AE61/AI61-1)*100</f>
        <v>-6.62697611839892</v>
      </c>
      <c r="AH61" s="55"/>
      <c r="AI61" s="37">
        <v>10256850</v>
      </c>
    </row>
    <row r="62" spans="1:35" s="7" customFormat="1" ht="11.25" customHeight="1">
      <c r="A62" s="53"/>
      <c r="B62" s="5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15"/>
      <c r="AE62" s="49"/>
      <c r="AF62" s="130"/>
      <c r="AG62" s="196"/>
      <c r="AH62" s="55"/>
      <c r="AI62" s="37"/>
    </row>
    <row r="63" spans="1:35" s="7" customFormat="1" ht="12" customHeight="1">
      <c r="A63" s="53"/>
      <c r="B63" s="53"/>
      <c r="C63" s="248" t="s">
        <v>92</v>
      </c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115"/>
      <c r="AE63" s="49">
        <f>SUM(AE64:AE65)</f>
        <v>1437034</v>
      </c>
      <c r="AF63" s="130">
        <f>ROUND(AE63/AE$9*100,1)</f>
        <v>0.6</v>
      </c>
      <c r="AG63" s="196">
        <f>SUM(AE63/AI63-1)*100</f>
        <v>0.01941875963542561</v>
      </c>
      <c r="AH63" s="55"/>
      <c r="AI63" s="175">
        <v>1436755</v>
      </c>
    </row>
    <row r="64" spans="1:35" s="7" customFormat="1" ht="11.25" customHeight="1">
      <c r="A64" s="53"/>
      <c r="B64" s="53"/>
      <c r="C64" s="103"/>
      <c r="D64" s="248" t="s">
        <v>93</v>
      </c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115"/>
      <c r="AE64" s="49">
        <v>553110</v>
      </c>
      <c r="AF64" s="130">
        <f>ROUND(AE64/AE$9*100,1)</f>
        <v>0.2</v>
      </c>
      <c r="AG64" s="196">
        <f>SUM(AE64/AI64-1)*100</f>
        <v>-1.868736061656051</v>
      </c>
      <c r="AH64" s="55"/>
      <c r="AI64" s="37">
        <v>563643</v>
      </c>
    </row>
    <row r="65" spans="1:35" s="7" customFormat="1" ht="11.25" customHeight="1">
      <c r="A65" s="53"/>
      <c r="B65" s="53"/>
      <c r="C65" s="103"/>
      <c r="D65" s="248" t="s">
        <v>94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115"/>
      <c r="AE65" s="49">
        <v>883924</v>
      </c>
      <c r="AF65" s="130">
        <f>ROUND(AE65/AE$9*100,1)</f>
        <v>0.4</v>
      </c>
      <c r="AG65" s="196">
        <f>SUM(AE65/AI65-1)*100</f>
        <v>1.2383291032536548</v>
      </c>
      <c r="AH65" s="55"/>
      <c r="AI65" s="37">
        <v>873112</v>
      </c>
    </row>
    <row r="66" spans="1:35" s="7" customFormat="1" ht="11.25" customHeight="1">
      <c r="A66" s="53"/>
      <c r="B66" s="5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15"/>
      <c r="AE66" s="49"/>
      <c r="AF66" s="130"/>
      <c r="AG66" s="196"/>
      <c r="AH66" s="55"/>
      <c r="AI66" s="37"/>
    </row>
    <row r="67" spans="1:35" s="7" customFormat="1" ht="12" customHeight="1">
      <c r="A67" s="53"/>
      <c r="B67" s="53"/>
      <c r="C67" s="248" t="s">
        <v>95</v>
      </c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115"/>
      <c r="AE67" s="49">
        <v>100000</v>
      </c>
      <c r="AF67" s="130">
        <f>ROUND(AE67/AE$9*100,1)</f>
        <v>0</v>
      </c>
      <c r="AG67" s="196">
        <f>SUM(AE67/AI67-1)*100</f>
        <v>0</v>
      </c>
      <c r="AH67" s="55"/>
      <c r="AI67" s="175">
        <v>100000</v>
      </c>
    </row>
    <row r="68" spans="1:35" s="7" customFormat="1" ht="11.25" customHeight="1">
      <c r="A68" s="53"/>
      <c r="B68" s="53"/>
      <c r="C68" s="103"/>
      <c r="D68" s="248" t="s">
        <v>95</v>
      </c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115"/>
      <c r="AE68" s="49">
        <v>100000</v>
      </c>
      <c r="AF68" s="130">
        <f>ROUND(AE68/AE$9*100,1)</f>
        <v>0</v>
      </c>
      <c r="AG68" s="196">
        <f>SUM(AE68/AI68-1)*100</f>
        <v>0</v>
      </c>
      <c r="AH68" s="55"/>
      <c r="AI68" s="37">
        <v>100000</v>
      </c>
    </row>
    <row r="69" spans="1:35" s="7" customFormat="1" ht="11.25" customHeight="1">
      <c r="A69" s="53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6"/>
      <c r="AE69" s="57"/>
      <c r="AF69" s="50"/>
      <c r="AG69" s="58"/>
      <c r="AH69" s="55"/>
      <c r="AI69" s="13"/>
    </row>
    <row r="70" ht="11.25" customHeight="1">
      <c r="AH70" s="53"/>
    </row>
  </sheetData>
  <sheetProtection/>
  <mergeCells count="50">
    <mergeCell ref="D56:AC56"/>
    <mergeCell ref="D55:AC55"/>
    <mergeCell ref="D54:AC54"/>
    <mergeCell ref="D53:AC53"/>
    <mergeCell ref="C67:AC67"/>
    <mergeCell ref="D68:AC68"/>
    <mergeCell ref="D58:AC58"/>
    <mergeCell ref="C60:AC60"/>
    <mergeCell ref="D61:AC61"/>
    <mergeCell ref="C63:AC63"/>
    <mergeCell ref="D64:AC64"/>
    <mergeCell ref="D65:AC65"/>
    <mergeCell ref="C52:AC52"/>
    <mergeCell ref="D49:AC49"/>
    <mergeCell ref="D47:AC47"/>
    <mergeCell ref="D50:AC50"/>
    <mergeCell ref="D48:AC48"/>
    <mergeCell ref="D57:AC57"/>
    <mergeCell ref="D40:AC40"/>
    <mergeCell ref="C42:AC42"/>
    <mergeCell ref="C35:AC35"/>
    <mergeCell ref="D36:AC36"/>
    <mergeCell ref="C38:AC38"/>
    <mergeCell ref="D39:AC39"/>
    <mergeCell ref="D43:AC43"/>
    <mergeCell ref="C45:AC45"/>
    <mergeCell ref="D46:AC46"/>
    <mergeCell ref="D23:AC23"/>
    <mergeCell ref="D22:AC22"/>
    <mergeCell ref="D33:AC33"/>
    <mergeCell ref="D32:AC32"/>
    <mergeCell ref="C30:AC30"/>
    <mergeCell ref="D31:AC31"/>
    <mergeCell ref="D28:AC28"/>
    <mergeCell ref="C25:AC25"/>
    <mergeCell ref="D26:AC26"/>
    <mergeCell ref="D27:AC27"/>
    <mergeCell ref="B3:AG3"/>
    <mergeCell ref="AE5:AG5"/>
    <mergeCell ref="C14:AC14"/>
    <mergeCell ref="D12:AC12"/>
    <mergeCell ref="C11:AC11"/>
    <mergeCell ref="C9:AC9"/>
    <mergeCell ref="B5:AD6"/>
    <mergeCell ref="D21:AC21"/>
    <mergeCell ref="C20:AC20"/>
    <mergeCell ref="D16:AC16"/>
    <mergeCell ref="D15:AC15"/>
    <mergeCell ref="D18:AC18"/>
    <mergeCell ref="D17:AC1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75"/>
  <sheetViews>
    <sheetView workbookViewId="0" topLeftCell="A1">
      <selection activeCell="B1" sqref="B1"/>
    </sheetView>
  </sheetViews>
  <sheetFormatPr defaultColWidth="9.00390625" defaultRowHeight="13.5"/>
  <cols>
    <col min="1" max="30" width="1.625" style="48" customWidth="1"/>
    <col min="31" max="33" width="17.375" style="48" customWidth="1"/>
    <col min="34" max="34" width="1.625" style="48" customWidth="1"/>
    <col min="35" max="35" width="11.125" style="3" bestFit="1" customWidth="1"/>
    <col min="36" max="16384" width="9.00390625" style="3" customWidth="1"/>
  </cols>
  <sheetData>
    <row r="1" spans="1:26" ht="10.5" customHeight="1">
      <c r="A1" s="125" t="s">
        <v>246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ht="9" customHeight="1"/>
    <row r="3" spans="1:34" s="1" customFormat="1" ht="15" customHeight="1">
      <c r="A3" s="89"/>
      <c r="B3" s="232" t="s">
        <v>373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85"/>
    </row>
    <row r="4" spans="2:34" ht="9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3"/>
    </row>
    <row r="5" spans="2:34" ht="18" customHeight="1">
      <c r="B5" s="234" t="s">
        <v>204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 t="s">
        <v>205</v>
      </c>
      <c r="AF5" s="274"/>
      <c r="AG5" s="276"/>
      <c r="AH5" s="53"/>
    </row>
    <row r="6" spans="2:35" ht="18" customHeight="1">
      <c r="B6" s="23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95" t="s">
        <v>11</v>
      </c>
      <c r="AF6" s="95" t="s">
        <v>12</v>
      </c>
      <c r="AG6" s="116" t="s">
        <v>13</v>
      </c>
      <c r="AH6" s="103"/>
      <c r="AI6" s="38" t="s">
        <v>319</v>
      </c>
    </row>
    <row r="7" spans="2:35" ht="12" customHeight="1">
      <c r="B7" s="5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3"/>
      <c r="AE7" s="126" t="s">
        <v>215</v>
      </c>
      <c r="AF7" s="127" t="s">
        <v>226</v>
      </c>
      <c r="AG7" s="127" t="s">
        <v>226</v>
      </c>
      <c r="AH7" s="81"/>
      <c r="AI7" s="38" t="s">
        <v>371</v>
      </c>
    </row>
    <row r="8" spans="2:34" ht="6.7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4"/>
      <c r="AF8" s="53"/>
      <c r="AG8" s="53"/>
      <c r="AH8" s="53"/>
    </row>
    <row r="9" spans="1:35" s="16" customFormat="1" ht="12" customHeight="1">
      <c r="A9" s="112"/>
      <c r="B9" s="96"/>
      <c r="C9" s="233" t="s">
        <v>96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96"/>
      <c r="AE9" s="199">
        <f>SUM(AE10,AE12,AE14,AE16,AE19,AE21,AE23,AE26,AE28,AE30,AE32,AE34)</f>
        <v>70900625</v>
      </c>
      <c r="AF9" s="192">
        <v>100</v>
      </c>
      <c r="AG9" s="200">
        <f aca="true" t="shared" si="0" ref="AG9:AG37">SUM(AE9/AI9-1)*100</f>
        <v>-2.48159861867846</v>
      </c>
      <c r="AH9" s="59"/>
      <c r="AI9" s="177">
        <v>72704868</v>
      </c>
    </row>
    <row r="10" spans="2:35" ht="12" customHeight="1">
      <c r="B10" s="53"/>
      <c r="C10" s="103"/>
      <c r="D10" s="248" t="s">
        <v>97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53"/>
      <c r="AE10" s="190">
        <f>SUM(AE11)</f>
        <v>18545114</v>
      </c>
      <c r="AF10" s="130">
        <f aca="true" t="shared" si="1" ref="AF10:AF37">ROUND(AE10/AE$9*100,1)</f>
        <v>26.2</v>
      </c>
      <c r="AG10" s="198">
        <f t="shared" si="0"/>
        <v>5.379803353233492</v>
      </c>
      <c r="AH10" s="60"/>
      <c r="AI10" s="178">
        <v>17598357</v>
      </c>
    </row>
    <row r="11" spans="2:35" ht="12" customHeight="1">
      <c r="B11" s="53"/>
      <c r="C11" s="103"/>
      <c r="D11" s="103"/>
      <c r="E11" s="248" t="s">
        <v>97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53"/>
      <c r="AE11" s="190">
        <v>18545114</v>
      </c>
      <c r="AF11" s="130">
        <f t="shared" si="1"/>
        <v>26.2</v>
      </c>
      <c r="AG11" s="198">
        <f t="shared" si="0"/>
        <v>5.379803353233492</v>
      </c>
      <c r="AH11" s="60"/>
      <c r="AI11" s="39">
        <v>17598357</v>
      </c>
    </row>
    <row r="12" spans="2:35" ht="12" customHeight="1">
      <c r="B12" s="53"/>
      <c r="C12" s="103"/>
      <c r="D12" s="248" t="s">
        <v>98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53"/>
      <c r="AE12" s="190">
        <f>SUM(AE13)</f>
        <v>2</v>
      </c>
      <c r="AF12" s="130">
        <f t="shared" si="1"/>
        <v>0</v>
      </c>
      <c r="AG12" s="198">
        <f t="shared" si="0"/>
        <v>0</v>
      </c>
      <c r="AH12" s="60"/>
      <c r="AI12" s="178">
        <v>2</v>
      </c>
    </row>
    <row r="13" spans="2:35" ht="12" customHeight="1">
      <c r="B13" s="53"/>
      <c r="C13" s="103"/>
      <c r="D13" s="103"/>
      <c r="E13" s="248" t="s">
        <v>98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53"/>
      <c r="AE13" s="190">
        <v>2</v>
      </c>
      <c r="AF13" s="130">
        <f t="shared" si="1"/>
        <v>0</v>
      </c>
      <c r="AG13" s="198">
        <f t="shared" si="0"/>
        <v>0</v>
      </c>
      <c r="AH13" s="60"/>
      <c r="AI13" s="39">
        <v>2</v>
      </c>
    </row>
    <row r="14" spans="2:35" ht="12" customHeight="1">
      <c r="B14" s="53"/>
      <c r="C14" s="103"/>
      <c r="D14" s="248" t="s">
        <v>32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53"/>
      <c r="AE14" s="190">
        <f>SUM(AE15:AE15)</f>
        <v>1</v>
      </c>
      <c r="AF14" s="130">
        <f t="shared" si="1"/>
        <v>0</v>
      </c>
      <c r="AG14" s="198">
        <f t="shared" si="0"/>
        <v>0</v>
      </c>
      <c r="AH14" s="60"/>
      <c r="AI14" s="178">
        <v>1</v>
      </c>
    </row>
    <row r="15" spans="2:35" ht="12" customHeight="1">
      <c r="B15" s="53"/>
      <c r="C15" s="103"/>
      <c r="D15" s="103"/>
      <c r="E15" s="248" t="s">
        <v>34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53"/>
      <c r="AE15" s="190">
        <v>1</v>
      </c>
      <c r="AF15" s="130">
        <f t="shared" si="1"/>
        <v>0</v>
      </c>
      <c r="AG15" s="198">
        <f t="shared" si="0"/>
        <v>0</v>
      </c>
      <c r="AH15" s="60"/>
      <c r="AI15" s="39">
        <v>1</v>
      </c>
    </row>
    <row r="16" spans="2:35" ht="12" customHeight="1">
      <c r="B16" s="53"/>
      <c r="C16" s="103"/>
      <c r="D16" s="248" t="s">
        <v>35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53"/>
      <c r="AE16" s="190">
        <f>SUM(AE17:AE18)</f>
        <v>16677533</v>
      </c>
      <c r="AF16" s="130">
        <f t="shared" si="1"/>
        <v>23.5</v>
      </c>
      <c r="AG16" s="198">
        <f t="shared" si="0"/>
        <v>15.188822268712832</v>
      </c>
      <c r="AH16" s="60"/>
      <c r="AI16" s="178">
        <v>14478430</v>
      </c>
    </row>
    <row r="17" spans="2:35" ht="12" customHeight="1">
      <c r="B17" s="53"/>
      <c r="C17" s="103"/>
      <c r="D17" s="103"/>
      <c r="E17" s="248" t="s">
        <v>99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53"/>
      <c r="AE17" s="190">
        <v>16012740</v>
      </c>
      <c r="AF17" s="130">
        <f t="shared" si="1"/>
        <v>22.6</v>
      </c>
      <c r="AG17" s="198">
        <f t="shared" si="0"/>
        <v>11.36863938112722</v>
      </c>
      <c r="AH17" s="60"/>
      <c r="AI17" s="39">
        <v>14378141</v>
      </c>
    </row>
    <row r="18" spans="2:35" ht="12" customHeight="1">
      <c r="B18" s="53"/>
      <c r="C18" s="103"/>
      <c r="D18" s="103"/>
      <c r="E18" s="248" t="s">
        <v>37</v>
      </c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53"/>
      <c r="AE18" s="190">
        <v>664793</v>
      </c>
      <c r="AF18" s="130">
        <f t="shared" si="1"/>
        <v>0.9</v>
      </c>
      <c r="AG18" s="198">
        <f t="shared" si="0"/>
        <v>562.877284647369</v>
      </c>
      <c r="AH18" s="60"/>
      <c r="AI18" s="39">
        <v>100289</v>
      </c>
    </row>
    <row r="19" spans="2:35" ht="12" customHeight="1">
      <c r="B19" s="53"/>
      <c r="C19" s="103"/>
      <c r="D19" s="248" t="s">
        <v>100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53"/>
      <c r="AE19" s="190">
        <f>SUM(AE20)</f>
        <v>1381251</v>
      </c>
      <c r="AF19" s="130">
        <f t="shared" si="1"/>
        <v>1.9</v>
      </c>
      <c r="AG19" s="198">
        <f>SUM(AE19/AI19-1)*100</f>
        <v>-40.858420406088804</v>
      </c>
      <c r="AH19" s="60"/>
      <c r="AI19" s="178">
        <v>2335499</v>
      </c>
    </row>
    <row r="20" spans="2:35" ht="12" customHeight="1">
      <c r="B20" s="53"/>
      <c r="C20" s="103"/>
      <c r="D20" s="103"/>
      <c r="E20" s="248" t="s">
        <v>100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53"/>
      <c r="AE20" s="190">
        <v>1381251</v>
      </c>
      <c r="AF20" s="130">
        <f t="shared" si="1"/>
        <v>1.9</v>
      </c>
      <c r="AG20" s="198">
        <f>SUM(AE20/AI20-1)*100</f>
        <v>-40.858420406088804</v>
      </c>
      <c r="AH20" s="60"/>
      <c r="AI20" s="39">
        <v>2335499</v>
      </c>
    </row>
    <row r="21" spans="2:35" ht="12" customHeight="1">
      <c r="B21" s="53"/>
      <c r="C21" s="103"/>
      <c r="D21" s="248" t="s">
        <v>285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53"/>
      <c r="AE21" s="190">
        <f>SUM(AE22)</f>
        <v>10082622</v>
      </c>
      <c r="AF21" s="130">
        <f t="shared" si="1"/>
        <v>14.2</v>
      </c>
      <c r="AG21" s="198">
        <f>SUM(AE21/AI21-1)*100</f>
        <v>-28.565493438023793</v>
      </c>
      <c r="AH21" s="60"/>
      <c r="AI21" s="178">
        <v>14114498</v>
      </c>
    </row>
    <row r="22" spans="2:35" ht="12" customHeight="1">
      <c r="B22" s="53"/>
      <c r="C22" s="103"/>
      <c r="D22" s="103"/>
      <c r="E22" s="248" t="s">
        <v>285</v>
      </c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53"/>
      <c r="AE22" s="190">
        <v>10082622</v>
      </c>
      <c r="AF22" s="130">
        <f t="shared" si="1"/>
        <v>14.2</v>
      </c>
      <c r="AG22" s="198">
        <f>SUM(AE22/AI22-1)*100</f>
        <v>-28.565493438023793</v>
      </c>
      <c r="AH22" s="60"/>
      <c r="AI22" s="39">
        <v>14114498</v>
      </c>
    </row>
    <row r="23" spans="2:35" ht="12" customHeight="1">
      <c r="B23" s="53"/>
      <c r="C23" s="103"/>
      <c r="D23" s="248" t="s">
        <v>39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53"/>
      <c r="AE23" s="190">
        <f>SUM(AE24:AE25)</f>
        <v>3434792</v>
      </c>
      <c r="AF23" s="130">
        <f t="shared" si="1"/>
        <v>4.8</v>
      </c>
      <c r="AG23" s="198">
        <f t="shared" si="0"/>
        <v>3.896176177447863</v>
      </c>
      <c r="AH23" s="60"/>
      <c r="AI23" s="178">
        <v>3305985</v>
      </c>
    </row>
    <row r="24" spans="2:35" ht="12" customHeight="1">
      <c r="B24" s="53"/>
      <c r="C24" s="103"/>
      <c r="D24" s="103"/>
      <c r="E24" s="248" t="s">
        <v>40</v>
      </c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53"/>
      <c r="AE24" s="190">
        <v>444752</v>
      </c>
      <c r="AF24" s="130">
        <f t="shared" si="1"/>
        <v>0.6</v>
      </c>
      <c r="AG24" s="198">
        <f t="shared" si="0"/>
        <v>-42.88884209012414</v>
      </c>
      <c r="AH24" s="60"/>
      <c r="AI24" s="39">
        <v>778748</v>
      </c>
    </row>
    <row r="25" spans="2:35" ht="12" customHeight="1">
      <c r="B25" s="53"/>
      <c r="C25" s="103"/>
      <c r="D25" s="103"/>
      <c r="E25" s="248" t="s">
        <v>41</v>
      </c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53"/>
      <c r="AE25" s="190">
        <v>2990040</v>
      </c>
      <c r="AF25" s="130">
        <f t="shared" si="1"/>
        <v>4.2</v>
      </c>
      <c r="AG25" s="198">
        <f t="shared" si="0"/>
        <v>18.312607800534742</v>
      </c>
      <c r="AH25" s="60"/>
      <c r="AI25" s="39">
        <v>2527237</v>
      </c>
    </row>
    <row r="26" spans="2:35" ht="12" customHeight="1">
      <c r="B26" s="53"/>
      <c r="C26" s="103"/>
      <c r="D26" s="248" t="s">
        <v>101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53"/>
      <c r="AE26" s="190">
        <f>SUM(AE27)</f>
        <v>7697250</v>
      </c>
      <c r="AF26" s="130">
        <f t="shared" si="1"/>
        <v>10.9</v>
      </c>
      <c r="AG26" s="198">
        <f t="shared" si="0"/>
        <v>-28.910838967084118</v>
      </c>
      <c r="AH26" s="60"/>
      <c r="AI26" s="178">
        <v>10827600</v>
      </c>
    </row>
    <row r="27" spans="2:35" ht="12" customHeight="1">
      <c r="B27" s="53"/>
      <c r="C27" s="103"/>
      <c r="D27" s="103"/>
      <c r="E27" s="248" t="s">
        <v>101</v>
      </c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53"/>
      <c r="AE27" s="190">
        <v>7697250</v>
      </c>
      <c r="AF27" s="130">
        <f t="shared" si="1"/>
        <v>10.9</v>
      </c>
      <c r="AG27" s="198">
        <f t="shared" si="0"/>
        <v>-28.910838967084118</v>
      </c>
      <c r="AH27" s="60"/>
      <c r="AI27" s="39">
        <v>10827600</v>
      </c>
    </row>
    <row r="28" spans="2:35" ht="12" customHeight="1">
      <c r="B28" s="53"/>
      <c r="C28" s="103"/>
      <c r="D28" s="248" t="s">
        <v>43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53"/>
      <c r="AE28" s="190">
        <f>SUM(AE29)</f>
        <v>1</v>
      </c>
      <c r="AF28" s="130">
        <f t="shared" si="1"/>
        <v>0</v>
      </c>
      <c r="AG28" s="198">
        <f t="shared" si="0"/>
        <v>0</v>
      </c>
      <c r="AH28" s="60"/>
      <c r="AI28" s="178">
        <v>1</v>
      </c>
    </row>
    <row r="29" spans="2:35" ht="12" customHeight="1">
      <c r="B29" s="53"/>
      <c r="C29" s="103"/>
      <c r="D29" s="103"/>
      <c r="E29" s="248" t="s">
        <v>45</v>
      </c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53"/>
      <c r="AE29" s="190">
        <v>1</v>
      </c>
      <c r="AF29" s="130">
        <f t="shared" si="1"/>
        <v>0</v>
      </c>
      <c r="AG29" s="198">
        <f t="shared" si="0"/>
        <v>0</v>
      </c>
      <c r="AH29" s="60"/>
      <c r="AI29" s="39">
        <v>1</v>
      </c>
    </row>
    <row r="30" spans="2:35" ht="12" customHeight="1">
      <c r="B30" s="53"/>
      <c r="C30" s="103"/>
      <c r="D30" s="248" t="s">
        <v>47</v>
      </c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53"/>
      <c r="AE30" s="190">
        <f>SUM(AE31)</f>
        <v>12386151</v>
      </c>
      <c r="AF30" s="130">
        <f t="shared" si="1"/>
        <v>17.5</v>
      </c>
      <c r="AG30" s="198">
        <f t="shared" si="0"/>
        <v>32.49421000086967</v>
      </c>
      <c r="AH30" s="60"/>
      <c r="AI30" s="178">
        <v>9348447</v>
      </c>
    </row>
    <row r="31" spans="2:35" ht="12" customHeight="1">
      <c r="B31" s="53"/>
      <c r="C31" s="103"/>
      <c r="D31" s="103"/>
      <c r="E31" s="248" t="s">
        <v>48</v>
      </c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53"/>
      <c r="AE31" s="190">
        <v>12386151</v>
      </c>
      <c r="AF31" s="130">
        <f t="shared" si="1"/>
        <v>17.5</v>
      </c>
      <c r="AG31" s="198">
        <f t="shared" si="0"/>
        <v>32.49421000086967</v>
      </c>
      <c r="AH31" s="60"/>
      <c r="AI31" s="39">
        <v>9348447</v>
      </c>
    </row>
    <row r="32" spans="2:35" ht="12" customHeight="1">
      <c r="B32" s="53"/>
      <c r="C32" s="103"/>
      <c r="D32" s="248" t="s">
        <v>50</v>
      </c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53"/>
      <c r="AE32" s="190">
        <f>SUM(AE33)</f>
        <v>600001</v>
      </c>
      <c r="AF32" s="130">
        <f t="shared" si="1"/>
        <v>0.8</v>
      </c>
      <c r="AG32" s="198">
        <f t="shared" si="0"/>
        <v>0</v>
      </c>
      <c r="AH32" s="60"/>
      <c r="AI32" s="178">
        <v>600001</v>
      </c>
    </row>
    <row r="33" spans="2:35" ht="12" customHeight="1">
      <c r="B33" s="53"/>
      <c r="C33" s="103"/>
      <c r="D33" s="103"/>
      <c r="E33" s="248" t="s">
        <v>50</v>
      </c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53"/>
      <c r="AE33" s="190">
        <v>600001</v>
      </c>
      <c r="AF33" s="130">
        <f t="shared" si="1"/>
        <v>0.8</v>
      </c>
      <c r="AG33" s="198">
        <f t="shared" si="0"/>
        <v>0</v>
      </c>
      <c r="AH33" s="60"/>
      <c r="AI33" s="39">
        <v>600001</v>
      </c>
    </row>
    <row r="34" spans="2:35" ht="12" customHeight="1">
      <c r="B34" s="53"/>
      <c r="C34" s="103"/>
      <c r="D34" s="248" t="s">
        <v>51</v>
      </c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53"/>
      <c r="AE34" s="190">
        <f>SUM(AE35:AE37)</f>
        <v>95907</v>
      </c>
      <c r="AF34" s="130">
        <f t="shared" si="1"/>
        <v>0.1</v>
      </c>
      <c r="AG34" s="198">
        <f t="shared" si="0"/>
        <v>-0.14576197070184094</v>
      </c>
      <c r="AH34" s="60"/>
      <c r="AI34" s="178">
        <v>96047</v>
      </c>
    </row>
    <row r="35" spans="2:35" ht="12" customHeight="1">
      <c r="B35" s="53"/>
      <c r="C35" s="103"/>
      <c r="D35" s="103"/>
      <c r="E35" s="248" t="s">
        <v>52</v>
      </c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53"/>
      <c r="AE35" s="190">
        <v>5</v>
      </c>
      <c r="AF35" s="130">
        <f t="shared" si="1"/>
        <v>0</v>
      </c>
      <c r="AG35" s="198">
        <f t="shared" si="0"/>
        <v>0</v>
      </c>
      <c r="AH35" s="60"/>
      <c r="AI35" s="39">
        <v>5</v>
      </c>
    </row>
    <row r="36" spans="2:35" ht="12" customHeight="1">
      <c r="B36" s="53"/>
      <c r="C36" s="103"/>
      <c r="D36" s="103"/>
      <c r="E36" s="248" t="s">
        <v>102</v>
      </c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53"/>
      <c r="AE36" s="190">
        <v>1</v>
      </c>
      <c r="AF36" s="130">
        <f t="shared" si="1"/>
        <v>0</v>
      </c>
      <c r="AG36" s="198">
        <f t="shared" si="0"/>
        <v>0</v>
      </c>
      <c r="AH36" s="60"/>
      <c r="AI36" s="39">
        <v>1</v>
      </c>
    </row>
    <row r="37" spans="1:35" s="16" customFormat="1" ht="12" customHeight="1">
      <c r="A37" s="112"/>
      <c r="B37" s="53"/>
      <c r="C37" s="103"/>
      <c r="D37" s="103"/>
      <c r="E37" s="248" t="s">
        <v>56</v>
      </c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53"/>
      <c r="AE37" s="190">
        <v>95901</v>
      </c>
      <c r="AF37" s="130">
        <f t="shared" si="1"/>
        <v>0.1</v>
      </c>
      <c r="AG37" s="198">
        <f t="shared" si="0"/>
        <v>-0.14577107693589664</v>
      </c>
      <c r="AH37" s="60"/>
      <c r="AI37" s="39">
        <v>96041</v>
      </c>
    </row>
    <row r="38" spans="2:35" ht="10.5" customHeight="1">
      <c r="B38" s="5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53"/>
      <c r="AE38" s="190"/>
      <c r="AF38" s="130"/>
      <c r="AG38" s="198"/>
      <c r="AH38" s="60"/>
      <c r="AI38" s="24"/>
    </row>
    <row r="39" spans="2:35" ht="10.5" customHeight="1">
      <c r="B39" s="5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53"/>
      <c r="AE39" s="190"/>
      <c r="AF39" s="197"/>
      <c r="AG39" s="198"/>
      <c r="AH39" s="49"/>
      <c r="AI39" s="24"/>
    </row>
    <row r="40" spans="2:35" ht="12" customHeight="1">
      <c r="B40" s="96"/>
      <c r="C40" s="233" t="s">
        <v>103</v>
      </c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96"/>
      <c r="AE40" s="199">
        <f>SUM(AE41,AE63)</f>
        <v>34986083</v>
      </c>
      <c r="AF40" s="192">
        <v>100</v>
      </c>
      <c r="AG40" s="200">
        <f aca="true" t="shared" si="2" ref="AG40:AG70">SUM(AE40/AI40-1)*100</f>
        <v>3.5896300589354446</v>
      </c>
      <c r="AH40" s="59"/>
      <c r="AI40" s="177">
        <v>33773731</v>
      </c>
    </row>
    <row r="41" spans="2:35" ht="12" customHeight="1">
      <c r="B41" s="96"/>
      <c r="C41" s="233" t="s">
        <v>263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96"/>
      <c r="AE41" s="199">
        <f>SUM(AE42,AE44,AE47,AE49,AE52,AE54,AE57,AE59)</f>
        <v>34852514</v>
      </c>
      <c r="AF41" s="192">
        <f aca="true" t="shared" si="3" ref="AF41:AF64">ROUND(AE41/AE$40*100,1)</f>
        <v>99.6</v>
      </c>
      <c r="AG41" s="200">
        <f t="shared" si="2"/>
        <v>3.621218596339104</v>
      </c>
      <c r="AH41" s="60"/>
      <c r="AI41" s="40">
        <v>33634534</v>
      </c>
    </row>
    <row r="42" spans="2:35" ht="12" customHeight="1">
      <c r="B42" s="53"/>
      <c r="C42" s="103"/>
      <c r="D42" s="248" t="s">
        <v>104</v>
      </c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53"/>
      <c r="AE42" s="190">
        <f>SUM(AE43)</f>
        <v>6335948</v>
      </c>
      <c r="AF42" s="130">
        <f t="shared" si="3"/>
        <v>18.1</v>
      </c>
      <c r="AG42" s="198">
        <f t="shared" si="2"/>
        <v>4.4451019938858805</v>
      </c>
      <c r="AH42" s="60"/>
      <c r="AI42" s="178">
        <v>6066295</v>
      </c>
    </row>
    <row r="43" spans="2:35" ht="12" customHeight="1">
      <c r="B43" s="53"/>
      <c r="C43" s="103"/>
      <c r="D43" s="103"/>
      <c r="E43" s="248" t="s">
        <v>104</v>
      </c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53"/>
      <c r="AE43" s="190">
        <v>6335948</v>
      </c>
      <c r="AF43" s="130">
        <f t="shared" si="3"/>
        <v>18.1</v>
      </c>
      <c r="AG43" s="198">
        <f t="shared" si="2"/>
        <v>4.4451019938858805</v>
      </c>
      <c r="AH43" s="60"/>
      <c r="AI43" s="80">
        <v>6066295</v>
      </c>
    </row>
    <row r="44" spans="2:35" ht="12" customHeight="1">
      <c r="B44" s="53"/>
      <c r="C44" s="103"/>
      <c r="D44" s="248" t="s">
        <v>35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53"/>
      <c r="AE44" s="190">
        <f>SUM(AE45:AE46)</f>
        <v>7557102</v>
      </c>
      <c r="AF44" s="130">
        <f t="shared" si="3"/>
        <v>21.6</v>
      </c>
      <c r="AG44" s="198">
        <f t="shared" si="2"/>
        <v>3.9159146374666554</v>
      </c>
      <c r="AH44" s="60"/>
      <c r="AI44" s="178">
        <v>7272324</v>
      </c>
    </row>
    <row r="45" spans="2:35" ht="12" customHeight="1">
      <c r="B45" s="53"/>
      <c r="C45" s="103"/>
      <c r="D45" s="103"/>
      <c r="E45" s="248" t="s">
        <v>36</v>
      </c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53"/>
      <c r="AE45" s="190">
        <v>5955835</v>
      </c>
      <c r="AF45" s="130">
        <f t="shared" si="3"/>
        <v>17</v>
      </c>
      <c r="AG45" s="198">
        <f t="shared" si="2"/>
        <v>3.7322887362702506</v>
      </c>
      <c r="AH45" s="60"/>
      <c r="AI45" s="39">
        <v>5741544</v>
      </c>
    </row>
    <row r="46" spans="2:35" ht="12" customHeight="1">
      <c r="B46" s="53"/>
      <c r="C46" s="103"/>
      <c r="D46" s="103"/>
      <c r="E46" s="248" t="s">
        <v>37</v>
      </c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53"/>
      <c r="AE46" s="190">
        <v>1601267</v>
      </c>
      <c r="AF46" s="130">
        <f t="shared" si="3"/>
        <v>4.6</v>
      </c>
      <c r="AG46" s="198">
        <f t="shared" si="2"/>
        <v>4.604645997465351</v>
      </c>
      <c r="AH46" s="60"/>
      <c r="AI46" s="39">
        <v>1530780</v>
      </c>
    </row>
    <row r="47" spans="2:35" ht="12" customHeight="1">
      <c r="B47" s="53"/>
      <c r="C47" s="103"/>
      <c r="D47" s="248" t="s">
        <v>105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53"/>
      <c r="AE47" s="190">
        <f>SUM(AE48)</f>
        <v>10163857</v>
      </c>
      <c r="AF47" s="130">
        <f t="shared" si="3"/>
        <v>29.1</v>
      </c>
      <c r="AG47" s="198">
        <f t="shared" si="2"/>
        <v>4.235375485943771</v>
      </c>
      <c r="AH47" s="60"/>
      <c r="AI47" s="178">
        <v>9750871</v>
      </c>
    </row>
    <row r="48" spans="2:35" ht="12" customHeight="1">
      <c r="B48" s="53"/>
      <c r="C48" s="103"/>
      <c r="D48" s="103"/>
      <c r="E48" s="248" t="s">
        <v>105</v>
      </c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53"/>
      <c r="AE48" s="190">
        <v>10163857</v>
      </c>
      <c r="AF48" s="130">
        <f t="shared" si="3"/>
        <v>29.1</v>
      </c>
      <c r="AG48" s="198">
        <f t="shared" si="2"/>
        <v>4.235375485943771</v>
      </c>
      <c r="AH48" s="60"/>
      <c r="AI48" s="39">
        <v>9750871</v>
      </c>
    </row>
    <row r="49" spans="2:35" ht="12" customHeight="1">
      <c r="B49" s="53"/>
      <c r="C49" s="103"/>
      <c r="D49" s="248" t="s">
        <v>106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53"/>
      <c r="AE49" s="190">
        <f>SUM(AE50:AE51)</f>
        <v>5067989</v>
      </c>
      <c r="AF49" s="130">
        <f t="shared" si="3"/>
        <v>14.5</v>
      </c>
      <c r="AG49" s="198">
        <f t="shared" si="2"/>
        <v>4.5841080512190935</v>
      </c>
      <c r="AH49" s="60"/>
      <c r="AI49" s="178">
        <v>4845850</v>
      </c>
    </row>
    <row r="50" spans="2:35" ht="12" customHeight="1">
      <c r="B50" s="53"/>
      <c r="C50" s="103"/>
      <c r="D50" s="103"/>
      <c r="E50" s="248" t="s">
        <v>40</v>
      </c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53"/>
      <c r="AE50" s="190">
        <v>4896810</v>
      </c>
      <c r="AF50" s="130">
        <f t="shared" si="3"/>
        <v>14</v>
      </c>
      <c r="AG50" s="198">
        <f t="shared" si="2"/>
        <v>4.516295100413803</v>
      </c>
      <c r="AH50" s="60"/>
      <c r="AI50" s="39">
        <v>4685212</v>
      </c>
    </row>
    <row r="51" spans="2:35" ht="12" customHeight="1">
      <c r="B51" s="53"/>
      <c r="C51" s="103"/>
      <c r="D51" s="103"/>
      <c r="E51" s="248" t="s">
        <v>41</v>
      </c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53"/>
      <c r="AE51" s="190">
        <v>171179</v>
      </c>
      <c r="AF51" s="130">
        <f t="shared" si="3"/>
        <v>0.5</v>
      </c>
      <c r="AG51" s="198">
        <f t="shared" si="2"/>
        <v>6.561959187738897</v>
      </c>
      <c r="AH51" s="60"/>
      <c r="AI51" s="39">
        <v>160638</v>
      </c>
    </row>
    <row r="52" spans="2:35" ht="12" customHeight="1">
      <c r="B52" s="53"/>
      <c r="C52" s="103"/>
      <c r="D52" s="248" t="s">
        <v>43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53"/>
      <c r="AE52" s="190">
        <f>SUM(AE53)</f>
        <v>4411</v>
      </c>
      <c r="AF52" s="130">
        <f t="shared" si="3"/>
        <v>0</v>
      </c>
      <c r="AG52" s="198">
        <f t="shared" si="2"/>
        <v>-49.875</v>
      </c>
      <c r="AH52" s="60"/>
      <c r="AI52" s="178">
        <v>8800</v>
      </c>
    </row>
    <row r="53" spans="2:35" ht="12" customHeight="1">
      <c r="B53" s="53"/>
      <c r="C53" s="103"/>
      <c r="D53" s="103"/>
      <c r="E53" s="248" t="s">
        <v>44</v>
      </c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53"/>
      <c r="AE53" s="190">
        <v>4411</v>
      </c>
      <c r="AF53" s="130">
        <f t="shared" si="3"/>
        <v>0</v>
      </c>
      <c r="AG53" s="198">
        <f t="shared" si="2"/>
        <v>-49.875</v>
      </c>
      <c r="AH53" s="60"/>
      <c r="AI53" s="39">
        <v>8800</v>
      </c>
    </row>
    <row r="54" spans="2:35" ht="12" customHeight="1">
      <c r="B54" s="53"/>
      <c r="C54" s="103"/>
      <c r="D54" s="248" t="s">
        <v>47</v>
      </c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53"/>
      <c r="AE54" s="190">
        <f>SUM(AE55:AE56)</f>
        <v>5710930</v>
      </c>
      <c r="AF54" s="130">
        <f t="shared" si="3"/>
        <v>16.3</v>
      </c>
      <c r="AG54" s="198">
        <f t="shared" si="2"/>
        <v>0.5996418108580315</v>
      </c>
      <c r="AH54" s="60"/>
      <c r="AI54" s="178">
        <v>5676889</v>
      </c>
    </row>
    <row r="55" spans="2:35" ht="12" customHeight="1">
      <c r="B55" s="53"/>
      <c r="C55" s="103"/>
      <c r="D55" s="103"/>
      <c r="E55" s="248" t="s">
        <v>107</v>
      </c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53"/>
      <c r="AE55" s="190">
        <v>4749898</v>
      </c>
      <c r="AF55" s="130">
        <f t="shared" si="3"/>
        <v>13.6</v>
      </c>
      <c r="AG55" s="198">
        <f t="shared" si="2"/>
        <v>0.2105521656703857</v>
      </c>
      <c r="AH55" s="60"/>
      <c r="AI55" s="39">
        <v>4739918</v>
      </c>
    </row>
    <row r="56" spans="2:35" ht="12" customHeight="1">
      <c r="B56" s="53"/>
      <c r="C56" s="103"/>
      <c r="D56" s="103"/>
      <c r="E56" s="248" t="s">
        <v>49</v>
      </c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53"/>
      <c r="AE56" s="190">
        <v>961032</v>
      </c>
      <c r="AF56" s="130">
        <f t="shared" si="3"/>
        <v>2.7</v>
      </c>
      <c r="AG56" s="198">
        <f t="shared" si="2"/>
        <v>2.5679556784574897</v>
      </c>
      <c r="AH56" s="60"/>
      <c r="AI56" s="39">
        <v>936971</v>
      </c>
    </row>
    <row r="57" spans="2:35" ht="12" customHeight="1">
      <c r="B57" s="53"/>
      <c r="C57" s="103"/>
      <c r="D57" s="248" t="s">
        <v>108</v>
      </c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53"/>
      <c r="AE57" s="190">
        <f>SUM(AE58)</f>
        <v>8604</v>
      </c>
      <c r="AF57" s="130">
        <f t="shared" si="3"/>
        <v>0</v>
      </c>
      <c r="AG57" s="198">
        <f t="shared" si="2"/>
        <v>-8.681808533220126</v>
      </c>
      <c r="AH57" s="60"/>
      <c r="AI57" s="178">
        <v>9422</v>
      </c>
    </row>
    <row r="58" spans="2:35" ht="12" customHeight="1">
      <c r="B58" s="53"/>
      <c r="C58" s="103"/>
      <c r="D58" s="103"/>
      <c r="E58" s="248" t="s">
        <v>108</v>
      </c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53"/>
      <c r="AE58" s="190">
        <v>8604</v>
      </c>
      <c r="AF58" s="130">
        <f t="shared" si="3"/>
        <v>0</v>
      </c>
      <c r="AG58" s="198">
        <f t="shared" si="2"/>
        <v>-8.681808533220126</v>
      </c>
      <c r="AH58" s="60"/>
      <c r="AI58" s="39">
        <v>9422</v>
      </c>
    </row>
    <row r="59" spans="2:35" ht="12" customHeight="1">
      <c r="B59" s="53"/>
      <c r="C59" s="103"/>
      <c r="D59" s="248" t="s">
        <v>51</v>
      </c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53"/>
      <c r="AE59" s="190">
        <f>SUM(AE60:AE62)</f>
        <v>3673</v>
      </c>
      <c r="AF59" s="130">
        <f t="shared" si="3"/>
        <v>0</v>
      </c>
      <c r="AG59" s="198">
        <f t="shared" si="2"/>
        <v>-10.041636051922609</v>
      </c>
      <c r="AH59" s="60"/>
      <c r="AI59" s="178">
        <v>4083</v>
      </c>
    </row>
    <row r="60" spans="2:35" ht="12" customHeight="1">
      <c r="B60" s="53"/>
      <c r="C60" s="103"/>
      <c r="D60" s="103"/>
      <c r="E60" s="248" t="s">
        <v>286</v>
      </c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53"/>
      <c r="AE60" s="190">
        <v>2</v>
      </c>
      <c r="AF60" s="130">
        <f t="shared" si="3"/>
        <v>0</v>
      </c>
      <c r="AG60" s="198">
        <f t="shared" si="2"/>
        <v>0</v>
      </c>
      <c r="AH60" s="60"/>
      <c r="AI60" s="39">
        <v>2</v>
      </c>
    </row>
    <row r="61" spans="2:35" ht="12" customHeight="1">
      <c r="B61" s="53"/>
      <c r="C61" s="103"/>
      <c r="D61" s="103"/>
      <c r="E61" s="248" t="s">
        <v>102</v>
      </c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53"/>
      <c r="AE61" s="190">
        <v>129</v>
      </c>
      <c r="AF61" s="130">
        <f t="shared" si="3"/>
        <v>0</v>
      </c>
      <c r="AG61" s="198">
        <f>SUM(AE61/AI61-1)*100</f>
        <v>-78.53577371048253</v>
      </c>
      <c r="AH61" s="49"/>
      <c r="AI61" s="39">
        <v>601</v>
      </c>
    </row>
    <row r="62" spans="2:35" ht="12" customHeight="1">
      <c r="B62" s="53"/>
      <c r="C62" s="103"/>
      <c r="D62" s="103"/>
      <c r="E62" s="248" t="s">
        <v>56</v>
      </c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53"/>
      <c r="AE62" s="190">
        <v>3542</v>
      </c>
      <c r="AF62" s="130">
        <f t="shared" si="3"/>
        <v>0</v>
      </c>
      <c r="AG62" s="198">
        <f t="shared" si="2"/>
        <v>1.7816091954022895</v>
      </c>
      <c r="AH62" s="49"/>
      <c r="AI62" s="39">
        <v>3480</v>
      </c>
    </row>
    <row r="63" spans="2:35" ht="12" customHeight="1">
      <c r="B63" s="53"/>
      <c r="C63" s="233" t="s">
        <v>264</v>
      </c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96"/>
      <c r="AE63" s="199">
        <f>SUM(AE64,AE66,AE68)</f>
        <v>133569</v>
      </c>
      <c r="AF63" s="192">
        <f t="shared" si="3"/>
        <v>0.4</v>
      </c>
      <c r="AG63" s="200">
        <f t="shared" si="2"/>
        <v>-4.043190586004009</v>
      </c>
      <c r="AH63" s="49"/>
      <c r="AI63" s="41">
        <v>139197</v>
      </c>
    </row>
    <row r="64" spans="2:35" ht="12" customHeight="1">
      <c r="B64" s="53"/>
      <c r="C64" s="103"/>
      <c r="D64" s="248" t="s">
        <v>265</v>
      </c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53"/>
      <c r="AE64" s="190">
        <f>SUM(AE65:AE65)</f>
        <v>50251</v>
      </c>
      <c r="AF64" s="130">
        <f t="shared" si="3"/>
        <v>0.1</v>
      </c>
      <c r="AG64" s="198">
        <f t="shared" si="2"/>
        <v>6.144649571205263</v>
      </c>
      <c r="AH64" s="53"/>
      <c r="AI64" s="178">
        <v>47342</v>
      </c>
    </row>
    <row r="65" spans="2:35" ht="12" customHeight="1">
      <c r="B65" s="53"/>
      <c r="C65" s="103"/>
      <c r="D65" s="103"/>
      <c r="E65" s="248" t="s">
        <v>273</v>
      </c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53"/>
      <c r="AE65" s="190">
        <v>50251</v>
      </c>
      <c r="AF65" s="130">
        <f aca="true" t="shared" si="4" ref="AF65:AF70">ROUND(AE65/AE$40*100,1)</f>
        <v>0.1</v>
      </c>
      <c r="AG65" s="198">
        <f t="shared" si="2"/>
        <v>6.144649571205263</v>
      </c>
      <c r="AH65" s="53"/>
      <c r="AI65" s="39">
        <v>47342</v>
      </c>
    </row>
    <row r="66" spans="2:35" ht="12" customHeight="1">
      <c r="B66" s="53"/>
      <c r="C66" s="103"/>
      <c r="D66" s="248" t="s">
        <v>47</v>
      </c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53"/>
      <c r="AE66" s="190">
        <f>SUM(AE67)</f>
        <v>77916</v>
      </c>
      <c r="AF66" s="130">
        <f t="shared" si="4"/>
        <v>0.2</v>
      </c>
      <c r="AG66" s="198">
        <f t="shared" si="2"/>
        <v>-9.514684876145353</v>
      </c>
      <c r="AH66" s="53"/>
      <c r="AI66" s="178">
        <v>86109</v>
      </c>
    </row>
    <row r="67" spans="2:35" ht="12" customHeight="1">
      <c r="B67" s="53"/>
      <c r="C67" s="103"/>
      <c r="D67" s="103"/>
      <c r="E67" s="248" t="s">
        <v>48</v>
      </c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53"/>
      <c r="AE67" s="190">
        <v>77916</v>
      </c>
      <c r="AF67" s="130">
        <f t="shared" si="4"/>
        <v>0.2</v>
      </c>
      <c r="AG67" s="198">
        <f t="shared" si="2"/>
        <v>-9.514684876145353</v>
      </c>
      <c r="AH67" s="53"/>
      <c r="AI67" s="39">
        <v>86109</v>
      </c>
    </row>
    <row r="68" spans="2:35" ht="12" customHeight="1">
      <c r="B68" s="53"/>
      <c r="C68" s="103"/>
      <c r="D68" s="248" t="s">
        <v>51</v>
      </c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53"/>
      <c r="AE68" s="190">
        <f>SUM(AE69:AE70)</f>
        <v>5402</v>
      </c>
      <c r="AF68" s="130">
        <f t="shared" si="4"/>
        <v>0</v>
      </c>
      <c r="AG68" s="198">
        <f t="shared" si="2"/>
        <v>-5.9867734075878865</v>
      </c>
      <c r="AH68" s="53"/>
      <c r="AI68" s="178">
        <v>5746</v>
      </c>
    </row>
    <row r="69" spans="2:35" ht="12" customHeight="1">
      <c r="B69" s="53"/>
      <c r="C69" s="103"/>
      <c r="D69" s="103"/>
      <c r="E69" s="248" t="s">
        <v>102</v>
      </c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53"/>
      <c r="AE69" s="190">
        <v>1</v>
      </c>
      <c r="AF69" s="130">
        <f t="shared" si="4"/>
        <v>0</v>
      </c>
      <c r="AG69" s="198" t="s">
        <v>283</v>
      </c>
      <c r="AH69" s="53"/>
      <c r="AI69" s="178"/>
    </row>
    <row r="70" spans="2:35" ht="12" customHeight="1">
      <c r="B70" s="53"/>
      <c r="C70" s="103"/>
      <c r="D70" s="103"/>
      <c r="E70" s="248" t="s">
        <v>56</v>
      </c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53"/>
      <c r="AE70" s="190">
        <v>5401</v>
      </c>
      <c r="AF70" s="130">
        <f t="shared" si="4"/>
        <v>0</v>
      </c>
      <c r="AG70" s="198">
        <f t="shared" si="2"/>
        <v>-6.004176818656459</v>
      </c>
      <c r="AH70" s="53"/>
      <c r="AI70" s="39">
        <v>5746</v>
      </c>
    </row>
    <row r="71" spans="1:35" s="7" customFormat="1" ht="12" customHeight="1">
      <c r="A71" s="53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6"/>
      <c r="AE71" s="57"/>
      <c r="AF71" s="50"/>
      <c r="AG71" s="58"/>
      <c r="AH71" s="55"/>
      <c r="AI71" s="13"/>
    </row>
    <row r="72" spans="2:34" ht="10.5" customHeight="1">
      <c r="B72" s="237" t="s">
        <v>4</v>
      </c>
      <c r="C72" s="237"/>
      <c r="D72" s="237"/>
      <c r="E72" s="51" t="s">
        <v>276</v>
      </c>
      <c r="F72" s="135" t="s">
        <v>5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53"/>
      <c r="AE72" s="49"/>
      <c r="AF72" s="49"/>
      <c r="AG72" s="49"/>
      <c r="AH72" s="53"/>
    </row>
    <row r="73" ht="10.5" customHeight="1">
      <c r="AH73" s="53"/>
    </row>
    <row r="74" ht="11.25">
      <c r="AH74" s="53"/>
    </row>
    <row r="75" ht="11.25">
      <c r="AH75" s="53"/>
    </row>
    <row r="76" ht="11.25">
      <c r="AH76" s="53"/>
    </row>
    <row r="77" ht="11.25">
      <c r="AH77" s="53"/>
    </row>
    <row r="78" ht="11.25">
      <c r="AH78" s="53"/>
    </row>
    <row r="79" ht="11.25">
      <c r="AH79" s="53"/>
    </row>
    <row r="80" ht="11.25">
      <c r="AH80" s="53"/>
    </row>
    <row r="81" ht="11.25">
      <c r="AH81" s="53"/>
    </row>
    <row r="82" ht="11.25">
      <c r="AH82" s="53"/>
    </row>
    <row r="83" ht="11.25">
      <c r="AH83" s="53"/>
    </row>
    <row r="84" ht="11.25">
      <c r="AH84" s="53"/>
    </row>
    <row r="85" ht="11.25">
      <c r="AH85" s="53"/>
    </row>
    <row r="86" ht="11.25">
      <c r="AH86" s="53"/>
    </row>
    <row r="87" ht="11.25">
      <c r="AH87" s="53"/>
    </row>
    <row r="88" ht="11.25">
      <c r="AH88" s="53"/>
    </row>
    <row r="89" ht="11.25">
      <c r="AH89" s="53"/>
    </row>
    <row r="90" ht="11.25">
      <c r="AH90" s="53"/>
    </row>
    <row r="91" ht="11.25">
      <c r="AH91" s="53"/>
    </row>
    <row r="92" ht="11.25">
      <c r="AH92" s="53"/>
    </row>
    <row r="93" ht="11.25">
      <c r="AH93" s="53"/>
    </row>
    <row r="94" ht="11.25">
      <c r="AH94" s="53"/>
    </row>
    <row r="95" ht="11.25">
      <c r="AH95" s="53"/>
    </row>
    <row r="96" ht="11.25">
      <c r="AH96" s="53"/>
    </row>
    <row r="97" ht="11.25">
      <c r="AH97" s="53"/>
    </row>
    <row r="98" ht="11.25">
      <c r="AH98" s="53"/>
    </row>
    <row r="99" ht="11.25">
      <c r="AH99" s="53"/>
    </row>
    <row r="100" ht="11.25">
      <c r="AH100" s="53"/>
    </row>
    <row r="101" ht="11.25">
      <c r="AH101" s="53"/>
    </row>
    <row r="102" ht="11.25">
      <c r="AH102" s="53"/>
    </row>
    <row r="103" ht="11.25">
      <c r="AH103" s="53"/>
    </row>
    <row r="104" ht="11.25">
      <c r="AH104" s="53"/>
    </row>
    <row r="105" ht="11.25">
      <c r="AH105" s="53"/>
    </row>
    <row r="106" ht="11.25">
      <c r="AH106" s="53"/>
    </row>
    <row r="107" ht="11.25">
      <c r="AH107" s="53"/>
    </row>
    <row r="108" ht="11.25">
      <c r="AH108" s="53"/>
    </row>
    <row r="109" ht="11.25">
      <c r="AH109" s="53"/>
    </row>
    <row r="110" ht="11.25">
      <c r="AH110" s="53"/>
    </row>
    <row r="111" ht="11.25">
      <c r="AH111" s="53"/>
    </row>
    <row r="112" ht="11.25">
      <c r="AH112" s="53"/>
    </row>
    <row r="113" ht="11.25">
      <c r="AH113" s="53"/>
    </row>
    <row r="114" ht="11.25">
      <c r="AH114" s="53"/>
    </row>
    <row r="115" ht="11.25">
      <c r="AH115" s="53"/>
    </row>
    <row r="116" ht="11.25">
      <c r="AH116" s="53"/>
    </row>
    <row r="117" ht="11.25">
      <c r="AH117" s="53"/>
    </row>
    <row r="118" ht="11.25">
      <c r="AH118" s="53"/>
    </row>
    <row r="119" ht="11.25">
      <c r="AH119" s="53"/>
    </row>
    <row r="120" ht="11.25">
      <c r="AH120" s="53"/>
    </row>
    <row r="121" ht="11.25">
      <c r="AH121" s="53"/>
    </row>
    <row r="122" ht="11.25">
      <c r="AH122" s="53"/>
    </row>
    <row r="123" ht="11.25">
      <c r="AH123" s="53"/>
    </row>
    <row r="124" ht="11.25">
      <c r="AH124" s="53"/>
    </row>
    <row r="125" ht="11.25">
      <c r="AH125" s="53"/>
    </row>
    <row r="126" ht="11.25">
      <c r="AH126" s="53"/>
    </row>
    <row r="127" ht="11.25">
      <c r="AH127" s="53"/>
    </row>
    <row r="128" ht="11.25">
      <c r="AH128" s="53"/>
    </row>
    <row r="129" ht="11.25">
      <c r="AH129" s="53"/>
    </row>
    <row r="130" ht="11.25">
      <c r="AH130" s="53"/>
    </row>
    <row r="131" ht="11.25">
      <c r="AH131" s="53"/>
    </row>
    <row r="132" ht="11.25">
      <c r="AH132" s="53"/>
    </row>
    <row r="133" ht="11.25">
      <c r="AH133" s="53"/>
    </row>
    <row r="134" ht="11.25">
      <c r="AH134" s="53"/>
    </row>
    <row r="135" ht="11.25">
      <c r="AH135" s="53"/>
    </row>
    <row r="136" ht="11.25">
      <c r="AH136" s="53"/>
    </row>
    <row r="137" ht="11.25">
      <c r="AH137" s="53"/>
    </row>
    <row r="138" ht="11.25">
      <c r="AH138" s="53"/>
    </row>
    <row r="139" ht="11.25">
      <c r="AH139" s="53"/>
    </row>
    <row r="140" ht="11.25">
      <c r="AH140" s="53"/>
    </row>
    <row r="141" ht="11.25">
      <c r="AH141" s="53"/>
    </row>
    <row r="142" ht="11.25">
      <c r="AH142" s="53"/>
    </row>
    <row r="143" ht="11.25">
      <c r="AH143" s="53"/>
    </row>
    <row r="144" ht="11.25">
      <c r="AH144" s="53"/>
    </row>
    <row r="145" ht="11.25">
      <c r="AH145" s="53"/>
    </row>
    <row r="146" ht="11.25">
      <c r="AH146" s="53"/>
    </row>
    <row r="147" ht="11.25">
      <c r="AH147" s="53"/>
    </row>
    <row r="148" ht="11.25">
      <c r="AH148" s="53"/>
    </row>
    <row r="149" ht="11.25">
      <c r="AH149" s="53"/>
    </row>
    <row r="150" ht="11.25">
      <c r="AH150" s="53"/>
    </row>
    <row r="151" ht="11.25">
      <c r="AH151" s="53"/>
    </row>
    <row r="152" ht="11.25">
      <c r="AH152" s="53"/>
    </row>
    <row r="153" ht="11.25">
      <c r="AH153" s="53"/>
    </row>
    <row r="154" ht="11.25">
      <c r="AH154" s="53"/>
    </row>
    <row r="155" ht="11.25">
      <c r="AH155" s="53"/>
    </row>
    <row r="156" ht="11.25">
      <c r="AH156" s="53"/>
    </row>
    <row r="157" ht="11.25">
      <c r="AH157" s="53"/>
    </row>
    <row r="158" ht="11.25">
      <c r="AH158" s="53"/>
    </row>
    <row r="159" ht="11.25">
      <c r="AH159" s="53"/>
    </row>
    <row r="160" ht="11.25">
      <c r="AH160" s="53"/>
    </row>
    <row r="161" ht="11.25">
      <c r="AH161" s="53"/>
    </row>
    <row r="162" ht="11.25">
      <c r="AH162" s="53"/>
    </row>
    <row r="163" ht="11.25">
      <c r="AH163" s="53"/>
    </row>
    <row r="164" ht="11.25">
      <c r="AH164" s="53"/>
    </row>
    <row r="165" ht="11.25">
      <c r="AH165" s="53"/>
    </row>
    <row r="166" ht="11.25">
      <c r="AH166" s="53"/>
    </row>
    <row r="167" ht="11.25">
      <c r="AH167" s="53"/>
    </row>
    <row r="168" ht="11.25">
      <c r="AH168" s="53"/>
    </row>
    <row r="169" ht="11.25">
      <c r="AH169" s="53"/>
    </row>
    <row r="170" ht="11.25">
      <c r="AH170" s="53"/>
    </row>
    <row r="171" ht="11.25">
      <c r="AH171" s="53"/>
    </row>
    <row r="172" ht="11.25">
      <c r="AH172" s="53"/>
    </row>
    <row r="173" ht="11.25">
      <c r="AH173" s="53"/>
    </row>
    <row r="174" ht="11.25">
      <c r="AH174" s="53"/>
    </row>
    <row r="175" ht="11.25">
      <c r="AH175" s="53"/>
    </row>
    <row r="176" ht="11.25">
      <c r="AH176" s="53"/>
    </row>
    <row r="177" ht="11.25">
      <c r="AH177" s="53"/>
    </row>
    <row r="178" ht="11.25">
      <c r="AH178" s="53"/>
    </row>
    <row r="179" ht="11.25">
      <c r="AH179" s="53"/>
    </row>
    <row r="180" ht="11.25">
      <c r="AH180" s="53"/>
    </row>
    <row r="181" ht="11.25">
      <c r="AH181" s="53"/>
    </row>
    <row r="182" ht="11.25">
      <c r="AH182" s="53"/>
    </row>
    <row r="183" ht="11.25">
      <c r="AH183" s="53"/>
    </row>
    <row r="184" ht="11.25">
      <c r="AH184" s="53"/>
    </row>
    <row r="185" ht="11.25">
      <c r="AH185" s="53"/>
    </row>
    <row r="186" ht="11.25">
      <c r="AH186" s="53"/>
    </row>
    <row r="187" ht="11.25">
      <c r="AH187" s="53"/>
    </row>
    <row r="188" ht="11.25">
      <c r="AH188" s="53"/>
    </row>
    <row r="189" ht="11.25">
      <c r="AH189" s="53"/>
    </row>
    <row r="190" ht="11.25">
      <c r="AH190" s="53"/>
    </row>
    <row r="191" ht="11.25">
      <c r="AH191" s="53"/>
    </row>
    <row r="192" ht="11.25">
      <c r="AH192" s="53"/>
    </row>
    <row r="193" ht="11.25">
      <c r="AH193" s="53"/>
    </row>
    <row r="194" ht="11.25">
      <c r="AH194" s="53"/>
    </row>
    <row r="195" ht="11.25">
      <c r="AH195" s="53"/>
    </row>
    <row r="196" ht="11.25">
      <c r="AH196" s="53"/>
    </row>
    <row r="197" ht="11.25">
      <c r="AH197" s="53"/>
    </row>
    <row r="198" ht="11.25">
      <c r="AH198" s="53"/>
    </row>
    <row r="199" ht="11.25">
      <c r="AH199" s="53"/>
    </row>
    <row r="200" ht="11.25">
      <c r="AH200" s="53"/>
    </row>
    <row r="201" ht="11.25">
      <c r="AH201" s="53"/>
    </row>
    <row r="202" ht="11.25">
      <c r="AH202" s="53"/>
    </row>
    <row r="203" ht="11.25">
      <c r="AH203" s="53"/>
    </row>
    <row r="204" ht="11.25">
      <c r="AH204" s="53"/>
    </row>
    <row r="205" ht="11.25">
      <c r="AH205" s="53"/>
    </row>
    <row r="206" ht="11.25">
      <c r="AH206" s="53"/>
    </row>
    <row r="207" ht="11.25">
      <c r="AH207" s="53"/>
    </row>
    <row r="208" ht="11.25">
      <c r="AH208" s="53"/>
    </row>
    <row r="209" ht="11.25">
      <c r="AH209" s="53"/>
    </row>
    <row r="210" ht="11.25">
      <c r="AH210" s="53"/>
    </row>
    <row r="211" ht="11.25">
      <c r="AH211" s="53"/>
    </row>
    <row r="212" ht="11.25">
      <c r="AH212" s="53"/>
    </row>
    <row r="213" ht="11.25">
      <c r="AH213" s="53"/>
    </row>
    <row r="214" ht="11.25">
      <c r="AH214" s="53"/>
    </row>
    <row r="215" ht="11.25">
      <c r="AH215" s="53"/>
    </row>
    <row r="216" ht="11.25">
      <c r="AH216" s="53"/>
    </row>
    <row r="217" ht="11.25">
      <c r="AH217" s="53"/>
    </row>
    <row r="218" ht="11.25">
      <c r="AH218" s="53"/>
    </row>
    <row r="219" ht="11.25">
      <c r="AH219" s="53"/>
    </row>
    <row r="220" ht="11.25">
      <c r="AH220" s="53"/>
    </row>
    <row r="221" ht="11.25">
      <c r="AH221" s="53"/>
    </row>
    <row r="222" ht="11.25">
      <c r="AH222" s="53"/>
    </row>
    <row r="223" ht="11.25">
      <c r="AH223" s="53"/>
    </row>
    <row r="224" ht="11.25">
      <c r="AH224" s="53"/>
    </row>
    <row r="225" ht="11.25">
      <c r="AH225" s="53"/>
    </row>
    <row r="226" ht="11.25">
      <c r="AH226" s="53"/>
    </row>
    <row r="227" ht="11.25">
      <c r="AH227" s="53"/>
    </row>
    <row r="228" ht="11.25">
      <c r="AH228" s="53"/>
    </row>
    <row r="229" ht="11.25">
      <c r="AH229" s="53"/>
    </row>
    <row r="230" ht="11.25">
      <c r="AH230" s="53"/>
    </row>
    <row r="231" ht="11.25">
      <c r="AH231" s="53"/>
    </row>
    <row r="232" ht="11.25">
      <c r="AH232" s="53"/>
    </row>
    <row r="233" ht="11.25">
      <c r="AH233" s="53"/>
    </row>
    <row r="234" ht="11.25">
      <c r="AH234" s="53"/>
    </row>
    <row r="235" ht="11.25">
      <c r="AH235" s="53"/>
    </row>
    <row r="236" ht="11.25">
      <c r="AH236" s="53"/>
    </row>
    <row r="237" ht="11.25">
      <c r="AH237" s="53"/>
    </row>
    <row r="238" ht="11.25">
      <c r="AH238" s="53"/>
    </row>
    <row r="239" ht="11.25">
      <c r="AH239" s="53"/>
    </row>
    <row r="240" ht="11.25">
      <c r="AH240" s="53"/>
    </row>
    <row r="241" ht="11.25">
      <c r="AH241" s="53"/>
    </row>
    <row r="242" ht="11.25">
      <c r="AH242" s="53"/>
    </row>
    <row r="243" ht="11.25">
      <c r="AH243" s="53"/>
    </row>
    <row r="244" ht="11.25">
      <c r="AH244" s="53"/>
    </row>
    <row r="245" ht="11.25">
      <c r="AH245" s="53"/>
    </row>
    <row r="246" ht="11.25">
      <c r="AH246" s="53"/>
    </row>
    <row r="247" ht="11.25">
      <c r="AH247" s="53"/>
    </row>
    <row r="248" ht="11.25">
      <c r="AH248" s="53"/>
    </row>
    <row r="249" ht="11.25">
      <c r="AH249" s="53"/>
    </row>
    <row r="250" ht="11.25">
      <c r="AH250" s="53"/>
    </row>
    <row r="251" ht="11.25">
      <c r="AH251" s="53"/>
    </row>
    <row r="252" ht="11.25">
      <c r="AH252" s="53"/>
    </row>
    <row r="253" ht="11.25">
      <c r="AH253" s="53"/>
    </row>
    <row r="254" ht="11.25">
      <c r="AH254" s="53"/>
    </row>
    <row r="255" ht="11.25">
      <c r="AH255" s="53"/>
    </row>
    <row r="256" ht="11.25">
      <c r="AH256" s="53"/>
    </row>
    <row r="257" ht="11.25">
      <c r="AH257" s="53"/>
    </row>
    <row r="258" ht="11.25">
      <c r="AH258" s="53"/>
    </row>
    <row r="259" ht="11.25">
      <c r="AH259" s="53"/>
    </row>
    <row r="260" ht="11.25">
      <c r="AH260" s="53"/>
    </row>
    <row r="261" ht="11.25">
      <c r="AH261" s="53"/>
    </row>
    <row r="262" ht="11.25">
      <c r="AH262" s="53"/>
    </row>
    <row r="263" ht="11.25">
      <c r="AH263" s="53"/>
    </row>
    <row r="264" ht="11.25">
      <c r="AH264" s="53"/>
    </row>
    <row r="265" ht="11.25">
      <c r="AH265" s="53"/>
    </row>
    <row r="266" ht="11.25">
      <c r="AH266" s="53"/>
    </row>
    <row r="267" ht="11.25">
      <c r="AH267" s="53"/>
    </row>
    <row r="268" ht="11.25">
      <c r="AH268" s="53"/>
    </row>
    <row r="269" ht="11.25">
      <c r="AH269" s="53"/>
    </row>
    <row r="270" ht="11.25">
      <c r="AH270" s="53"/>
    </row>
    <row r="271" ht="11.25">
      <c r="AH271" s="53"/>
    </row>
    <row r="272" ht="11.25">
      <c r="AH272" s="53"/>
    </row>
    <row r="273" ht="11.25">
      <c r="AH273" s="53"/>
    </row>
    <row r="274" ht="11.25">
      <c r="AH274" s="53"/>
    </row>
    <row r="275" ht="11.25">
      <c r="AH275" s="53"/>
    </row>
  </sheetData>
  <sheetProtection/>
  <mergeCells count="64">
    <mergeCell ref="E53:AC53"/>
    <mergeCell ref="D54:AC54"/>
    <mergeCell ref="E55:AC55"/>
    <mergeCell ref="D66:AC66"/>
    <mergeCell ref="E56:AC56"/>
    <mergeCell ref="E62:AC62"/>
    <mergeCell ref="D64:AC64"/>
    <mergeCell ref="E65:AC65"/>
    <mergeCell ref="C63:AC63"/>
    <mergeCell ref="D57:AC57"/>
    <mergeCell ref="E67:AC67"/>
    <mergeCell ref="B72:D72"/>
    <mergeCell ref="D68:AC68"/>
    <mergeCell ref="E70:AC70"/>
    <mergeCell ref="E69:AC69"/>
    <mergeCell ref="D59:AC59"/>
    <mergeCell ref="E60:AC60"/>
    <mergeCell ref="E61:AC61"/>
    <mergeCell ref="E58:AC58"/>
    <mergeCell ref="D52:AC52"/>
    <mergeCell ref="E18:AC18"/>
    <mergeCell ref="B3:AG3"/>
    <mergeCell ref="E13:AC13"/>
    <mergeCell ref="D12:AC12"/>
    <mergeCell ref="E11:AC11"/>
    <mergeCell ref="D10:AC10"/>
    <mergeCell ref="B5:AD6"/>
    <mergeCell ref="AE5:AG5"/>
    <mergeCell ref="E29:AC29"/>
    <mergeCell ref="D30:AC30"/>
    <mergeCell ref="D14:AC14"/>
    <mergeCell ref="C9:AC9"/>
    <mergeCell ref="E17:AC17"/>
    <mergeCell ref="E15:AC15"/>
    <mergeCell ref="D16:AC16"/>
    <mergeCell ref="D26:AC26"/>
    <mergeCell ref="E27:AC27"/>
    <mergeCell ref="E22:AC22"/>
    <mergeCell ref="D23:AC23"/>
    <mergeCell ref="D28:AC28"/>
    <mergeCell ref="D19:AC19"/>
    <mergeCell ref="E20:AC20"/>
    <mergeCell ref="D21:AC21"/>
    <mergeCell ref="E25:AC25"/>
    <mergeCell ref="E24:AC24"/>
    <mergeCell ref="E46:AC46"/>
    <mergeCell ref="E31:AC31"/>
    <mergeCell ref="E33:AC33"/>
    <mergeCell ref="D32:AC32"/>
    <mergeCell ref="D34:AC34"/>
    <mergeCell ref="E35:AC35"/>
    <mergeCell ref="E43:AC43"/>
    <mergeCell ref="D44:AC44"/>
    <mergeCell ref="E45:AC45"/>
    <mergeCell ref="E36:AC36"/>
    <mergeCell ref="D47:AC47"/>
    <mergeCell ref="E51:AC51"/>
    <mergeCell ref="E48:AC48"/>
    <mergeCell ref="D49:AC49"/>
    <mergeCell ref="E50:AC50"/>
    <mergeCell ref="E37:AC37"/>
    <mergeCell ref="C40:AC40"/>
    <mergeCell ref="C41:AC41"/>
    <mergeCell ref="D42:AC42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8"/>
  <sheetViews>
    <sheetView workbookViewId="0" topLeftCell="A1">
      <selection activeCell="B1" sqref="B1"/>
    </sheetView>
  </sheetViews>
  <sheetFormatPr defaultColWidth="9.00390625" defaultRowHeight="13.5"/>
  <cols>
    <col min="1" max="1" width="1.00390625" style="48" customWidth="1"/>
    <col min="2" max="30" width="1.625" style="48" customWidth="1"/>
    <col min="31" max="33" width="17.375" style="48" customWidth="1"/>
    <col min="34" max="34" width="1.625" style="48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136" t="s">
        <v>274</v>
      </c>
      <c r="AH1" s="136"/>
    </row>
    <row r="2" ht="9" customHeight="1">
      <c r="AF2" s="136"/>
    </row>
    <row r="3" spans="1:34" s="1" customFormat="1" ht="15" customHeight="1">
      <c r="A3" s="89"/>
      <c r="B3" s="236" t="s">
        <v>277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85"/>
    </row>
    <row r="4" spans="2:34" ht="9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3"/>
    </row>
    <row r="5" spans="2:34" ht="18" customHeight="1">
      <c r="B5" s="238" t="s">
        <v>204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87"/>
      <c r="AE5" s="276" t="s">
        <v>205</v>
      </c>
      <c r="AF5" s="290"/>
      <c r="AG5" s="290"/>
      <c r="AH5" s="53"/>
    </row>
    <row r="6" spans="2:35" ht="18" customHeight="1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9"/>
      <c r="AE6" s="95" t="s">
        <v>11</v>
      </c>
      <c r="AF6" s="95" t="s">
        <v>12</v>
      </c>
      <c r="AG6" s="116" t="s">
        <v>13</v>
      </c>
      <c r="AH6" s="103"/>
      <c r="AI6" s="38" t="s">
        <v>319</v>
      </c>
    </row>
    <row r="7" spans="2:35" ht="12" customHeight="1">
      <c r="B7" s="5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3"/>
      <c r="AE7" s="126" t="s">
        <v>215</v>
      </c>
      <c r="AF7" s="127" t="s">
        <v>226</v>
      </c>
      <c r="AG7" s="127" t="s">
        <v>226</v>
      </c>
      <c r="AH7" s="81"/>
      <c r="AI7" s="38" t="s">
        <v>371</v>
      </c>
    </row>
    <row r="8" spans="2:34" ht="6.75" customHeight="1">
      <c r="B8" s="5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53"/>
      <c r="AE8" s="137"/>
      <c r="AF8" s="127"/>
      <c r="AG8" s="127"/>
      <c r="AH8" s="81"/>
    </row>
    <row r="9" spans="1:35" s="16" customFormat="1" ht="14.25" customHeight="1">
      <c r="A9" s="112"/>
      <c r="B9" s="96"/>
      <c r="C9" s="233" t="s">
        <v>287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96"/>
      <c r="AE9" s="199">
        <f>SUM(AE10,AE12,AE14,AE16,AE18,AE20)</f>
        <v>12496376</v>
      </c>
      <c r="AF9" s="192">
        <v>100</v>
      </c>
      <c r="AG9" s="200">
        <f aca="true" t="shared" si="0" ref="AG9:AG24">SUM(AE9/AI9-1)*100</f>
        <v>11.41071354382217</v>
      </c>
      <c r="AH9" s="59"/>
      <c r="AI9" s="177">
        <v>11216494</v>
      </c>
    </row>
    <row r="10" spans="2:35" ht="14.25" customHeight="1">
      <c r="B10" s="53"/>
      <c r="C10" s="103"/>
      <c r="D10" s="248" t="s">
        <v>288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53"/>
      <c r="AE10" s="190">
        <f>SUM(AE11)</f>
        <v>6365307</v>
      </c>
      <c r="AF10" s="130">
        <f aca="true" t="shared" si="1" ref="AF10:AF24">ROUND(AE10/AE$9*100,1)</f>
        <v>50.9</v>
      </c>
      <c r="AG10" s="198">
        <f t="shared" si="0"/>
        <v>10.966906609769733</v>
      </c>
      <c r="AH10" s="60"/>
      <c r="AI10" s="178">
        <v>5736221</v>
      </c>
    </row>
    <row r="11" spans="2:35" ht="14.25" customHeight="1">
      <c r="B11" s="53"/>
      <c r="C11" s="103"/>
      <c r="D11" s="103"/>
      <c r="E11" s="248" t="s">
        <v>288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53"/>
      <c r="AE11" s="190">
        <v>6365307</v>
      </c>
      <c r="AF11" s="130">
        <f t="shared" si="1"/>
        <v>50.9</v>
      </c>
      <c r="AG11" s="198">
        <f t="shared" si="0"/>
        <v>10.966906609769733</v>
      </c>
      <c r="AH11" s="60"/>
      <c r="AI11" s="39">
        <v>5736221</v>
      </c>
    </row>
    <row r="12" spans="2:35" ht="14.25" customHeight="1">
      <c r="B12" s="53"/>
      <c r="C12" s="103"/>
      <c r="D12" s="248" t="s">
        <v>32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53"/>
      <c r="AE12" s="190">
        <f>SUM(AE13)</f>
        <v>1</v>
      </c>
      <c r="AF12" s="130">
        <f t="shared" si="1"/>
        <v>0</v>
      </c>
      <c r="AG12" s="198">
        <f t="shared" si="0"/>
        <v>0</v>
      </c>
      <c r="AH12" s="60"/>
      <c r="AI12" s="178">
        <v>1</v>
      </c>
    </row>
    <row r="13" spans="2:35" ht="14.25" customHeight="1">
      <c r="B13" s="53"/>
      <c r="C13" s="103"/>
      <c r="D13" s="103"/>
      <c r="E13" s="248" t="s">
        <v>34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53"/>
      <c r="AE13" s="190">
        <v>1</v>
      </c>
      <c r="AF13" s="130">
        <f t="shared" si="1"/>
        <v>0</v>
      </c>
      <c r="AG13" s="198">
        <f t="shared" si="0"/>
        <v>0</v>
      </c>
      <c r="AH13" s="60"/>
      <c r="AI13" s="80">
        <v>1</v>
      </c>
    </row>
    <row r="14" spans="2:35" ht="14.25" customHeight="1">
      <c r="B14" s="53"/>
      <c r="C14" s="103"/>
      <c r="D14" s="248" t="s">
        <v>289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53"/>
      <c r="AE14" s="190">
        <f>SUM(AE15)</f>
        <v>308996</v>
      </c>
      <c r="AF14" s="130">
        <f t="shared" si="1"/>
        <v>2.5</v>
      </c>
      <c r="AG14" s="198">
        <f t="shared" si="0"/>
        <v>104.36243386243387</v>
      </c>
      <c r="AH14" s="60"/>
      <c r="AI14" s="178">
        <v>151200</v>
      </c>
    </row>
    <row r="15" spans="2:35" ht="14.25" customHeight="1">
      <c r="B15" s="53"/>
      <c r="C15" s="103"/>
      <c r="D15" s="103"/>
      <c r="E15" s="248" t="s">
        <v>290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53"/>
      <c r="AE15" s="190">
        <v>308996</v>
      </c>
      <c r="AF15" s="130">
        <f t="shared" si="1"/>
        <v>2.5</v>
      </c>
      <c r="AG15" s="198">
        <f t="shared" si="0"/>
        <v>104.36243386243387</v>
      </c>
      <c r="AH15" s="60"/>
      <c r="AI15" s="39">
        <v>151200</v>
      </c>
    </row>
    <row r="16" spans="2:35" ht="14.25" customHeight="1">
      <c r="B16" s="53"/>
      <c r="C16" s="103"/>
      <c r="D16" s="248" t="s">
        <v>47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53"/>
      <c r="AE16" s="190">
        <f>SUM(AE17)</f>
        <v>5801845</v>
      </c>
      <c r="AF16" s="130">
        <f t="shared" si="1"/>
        <v>46.4</v>
      </c>
      <c r="AG16" s="198">
        <f t="shared" si="0"/>
        <v>8.871704722741281</v>
      </c>
      <c r="AH16" s="60"/>
      <c r="AI16" s="178">
        <v>5329066</v>
      </c>
    </row>
    <row r="17" spans="2:35" ht="14.25" customHeight="1">
      <c r="B17" s="53"/>
      <c r="C17" s="103"/>
      <c r="D17" s="103"/>
      <c r="E17" s="248" t="s">
        <v>48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53"/>
      <c r="AE17" s="190">
        <v>5801845</v>
      </c>
      <c r="AF17" s="130">
        <f t="shared" si="1"/>
        <v>46.4</v>
      </c>
      <c r="AG17" s="198">
        <f t="shared" si="0"/>
        <v>8.871704722741281</v>
      </c>
      <c r="AH17" s="60"/>
      <c r="AI17" s="39">
        <v>5329066</v>
      </c>
    </row>
    <row r="18" spans="2:35" ht="14.25" customHeight="1">
      <c r="B18" s="53"/>
      <c r="C18" s="103"/>
      <c r="D18" s="248" t="s">
        <v>50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53"/>
      <c r="AE18" s="190">
        <f>SUM(AE19)</f>
        <v>20200</v>
      </c>
      <c r="AF18" s="130">
        <f t="shared" si="1"/>
        <v>0.2</v>
      </c>
      <c r="AG18" s="198">
        <f t="shared" si="0"/>
        <v>2019900</v>
      </c>
      <c r="AH18" s="60"/>
      <c r="AI18" s="39">
        <v>1</v>
      </c>
    </row>
    <row r="19" spans="2:35" ht="14.25" customHeight="1">
      <c r="B19" s="53"/>
      <c r="C19" s="103"/>
      <c r="D19" s="103"/>
      <c r="E19" s="248" t="s">
        <v>50</v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53"/>
      <c r="AE19" s="190">
        <v>20200</v>
      </c>
      <c r="AF19" s="130">
        <f t="shared" si="1"/>
        <v>0.2</v>
      </c>
      <c r="AG19" s="198">
        <f t="shared" si="0"/>
        <v>2019900</v>
      </c>
      <c r="AH19" s="60"/>
      <c r="AI19" s="39">
        <v>1</v>
      </c>
    </row>
    <row r="20" spans="2:35" ht="14.25" customHeight="1">
      <c r="B20" s="53"/>
      <c r="C20" s="103"/>
      <c r="D20" s="248" t="s">
        <v>51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53"/>
      <c r="AE20" s="190">
        <f>SUM(AE21:AE24)</f>
        <v>27</v>
      </c>
      <c r="AF20" s="130">
        <f t="shared" si="1"/>
        <v>0</v>
      </c>
      <c r="AG20" s="198">
        <f t="shared" si="0"/>
        <v>440.00000000000006</v>
      </c>
      <c r="AH20" s="60"/>
      <c r="AI20" s="178">
        <v>5</v>
      </c>
    </row>
    <row r="21" spans="2:35" ht="14.25" customHeight="1">
      <c r="B21" s="53"/>
      <c r="C21" s="103"/>
      <c r="D21" s="103"/>
      <c r="E21" s="248" t="s">
        <v>286</v>
      </c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53"/>
      <c r="AE21" s="190">
        <v>2</v>
      </c>
      <c r="AF21" s="130">
        <f t="shared" si="1"/>
        <v>0</v>
      </c>
      <c r="AG21" s="198">
        <f t="shared" si="0"/>
        <v>0</v>
      </c>
      <c r="AH21" s="60"/>
      <c r="AI21" s="39">
        <v>2</v>
      </c>
    </row>
    <row r="22" spans="2:35" ht="14.25" customHeight="1">
      <c r="B22" s="53"/>
      <c r="C22" s="103"/>
      <c r="D22" s="103"/>
      <c r="E22" s="248" t="s">
        <v>377</v>
      </c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53"/>
      <c r="AE22" s="190">
        <v>1</v>
      </c>
      <c r="AF22" s="130">
        <f t="shared" si="1"/>
        <v>0</v>
      </c>
      <c r="AG22" s="198">
        <f t="shared" si="0"/>
        <v>0</v>
      </c>
      <c r="AH22" s="60"/>
      <c r="AI22" s="80">
        <v>1</v>
      </c>
    </row>
    <row r="23" spans="2:35" ht="14.25" customHeight="1">
      <c r="B23" s="53"/>
      <c r="C23" s="103"/>
      <c r="D23" s="103"/>
      <c r="E23" s="248" t="s">
        <v>102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53"/>
      <c r="AE23" s="190">
        <v>1</v>
      </c>
      <c r="AF23" s="130">
        <f t="shared" si="1"/>
        <v>0</v>
      </c>
      <c r="AG23" s="198">
        <f t="shared" si="0"/>
        <v>0</v>
      </c>
      <c r="AH23" s="60"/>
      <c r="AI23" s="80">
        <v>1</v>
      </c>
    </row>
    <row r="24" spans="2:35" ht="14.25" customHeight="1">
      <c r="B24" s="53"/>
      <c r="C24" s="103"/>
      <c r="D24" s="103"/>
      <c r="E24" s="248" t="s">
        <v>56</v>
      </c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53"/>
      <c r="AE24" s="190">
        <v>23</v>
      </c>
      <c r="AF24" s="130">
        <f t="shared" si="1"/>
        <v>0</v>
      </c>
      <c r="AG24" s="198">
        <f t="shared" si="0"/>
        <v>2200</v>
      </c>
      <c r="AH24" s="60"/>
      <c r="AI24" s="39">
        <v>1</v>
      </c>
    </row>
    <row r="25" spans="2:35" ht="9" customHeight="1">
      <c r="B25" s="5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53"/>
      <c r="AE25" s="190"/>
      <c r="AF25" s="130"/>
      <c r="AG25" s="196"/>
      <c r="AH25" s="60"/>
      <c r="AI25" s="39"/>
    </row>
    <row r="26" spans="2:34" ht="9" customHeight="1">
      <c r="B26" s="5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53"/>
      <c r="AE26" s="201"/>
      <c r="AF26" s="49"/>
      <c r="AG26" s="198"/>
      <c r="AH26" s="49"/>
    </row>
    <row r="27" spans="2:35" ht="14.25" customHeight="1">
      <c r="B27" s="96"/>
      <c r="C27" s="233" t="s">
        <v>110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96"/>
      <c r="AE27" s="199">
        <f>SUM(AE28,AE30,AE32,AE34,AE36,AE38)</f>
        <v>59107</v>
      </c>
      <c r="AF27" s="192">
        <v>100</v>
      </c>
      <c r="AG27" s="200">
        <f aca="true" t="shared" si="2" ref="AG27:AG41">SUM(AE27/AI27-1)*100</f>
        <v>-13.89592984296244</v>
      </c>
      <c r="AH27" s="59"/>
      <c r="AI27" s="177">
        <v>68646</v>
      </c>
    </row>
    <row r="28" spans="1:35" s="16" customFormat="1" ht="14.25" customHeight="1">
      <c r="A28" s="112"/>
      <c r="B28" s="53"/>
      <c r="C28" s="103"/>
      <c r="D28" s="248" t="s">
        <v>111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53"/>
      <c r="AE28" s="190">
        <f>SUM(AE29)</f>
        <v>32884</v>
      </c>
      <c r="AF28" s="130">
        <f aca="true" t="shared" si="3" ref="AF28:AF41">ROUND(AE28/AE$27*100,1)</f>
        <v>55.6</v>
      </c>
      <c r="AG28" s="198">
        <f t="shared" si="2"/>
        <v>-14.136508433860772</v>
      </c>
      <c r="AH28" s="60"/>
      <c r="AI28" s="178">
        <v>38298</v>
      </c>
    </row>
    <row r="29" spans="2:35" ht="14.25" customHeight="1">
      <c r="B29" s="53"/>
      <c r="C29" s="103"/>
      <c r="D29" s="103"/>
      <c r="E29" s="248" t="s">
        <v>111</v>
      </c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53"/>
      <c r="AE29" s="190">
        <v>32884</v>
      </c>
      <c r="AF29" s="130">
        <f t="shared" si="3"/>
        <v>55.6</v>
      </c>
      <c r="AG29" s="198">
        <f t="shared" si="2"/>
        <v>-14.136508433860772</v>
      </c>
      <c r="AH29" s="60"/>
      <c r="AI29" s="39">
        <v>38298</v>
      </c>
    </row>
    <row r="30" spans="2:35" ht="14.25" customHeight="1">
      <c r="B30" s="53"/>
      <c r="C30" s="103"/>
      <c r="D30" s="248" t="s">
        <v>35</v>
      </c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53"/>
      <c r="AE30" s="190">
        <f>SUM(AE31)</f>
        <v>1</v>
      </c>
      <c r="AF30" s="130">
        <f t="shared" si="3"/>
        <v>0</v>
      </c>
      <c r="AG30" s="198">
        <f t="shared" si="2"/>
        <v>-50</v>
      </c>
      <c r="AH30" s="60"/>
      <c r="AI30" s="178">
        <v>2</v>
      </c>
    </row>
    <row r="31" spans="2:35" ht="14.25" customHeight="1">
      <c r="B31" s="53"/>
      <c r="C31" s="103"/>
      <c r="D31" s="103"/>
      <c r="E31" s="248" t="s">
        <v>36</v>
      </c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53"/>
      <c r="AE31" s="190">
        <v>1</v>
      </c>
      <c r="AF31" s="130">
        <f t="shared" si="3"/>
        <v>0</v>
      </c>
      <c r="AG31" s="198">
        <f t="shared" si="2"/>
        <v>-50</v>
      </c>
      <c r="AH31" s="60"/>
      <c r="AI31" s="39">
        <v>2</v>
      </c>
    </row>
    <row r="32" spans="2:35" ht="14.25" customHeight="1">
      <c r="B32" s="53"/>
      <c r="C32" s="103"/>
      <c r="D32" s="248" t="s">
        <v>106</v>
      </c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53"/>
      <c r="AE32" s="190">
        <f>SUM(AE33)</f>
        <v>1</v>
      </c>
      <c r="AF32" s="130">
        <f t="shared" si="3"/>
        <v>0</v>
      </c>
      <c r="AG32" s="198">
        <f t="shared" si="2"/>
        <v>-50</v>
      </c>
      <c r="AH32" s="60"/>
      <c r="AI32" s="178">
        <v>2</v>
      </c>
    </row>
    <row r="33" spans="1:35" s="16" customFormat="1" ht="14.25" customHeight="1">
      <c r="A33" s="112"/>
      <c r="B33" s="53"/>
      <c r="C33" s="103"/>
      <c r="D33" s="103"/>
      <c r="E33" s="248" t="s">
        <v>40</v>
      </c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53"/>
      <c r="AE33" s="190">
        <v>1</v>
      </c>
      <c r="AF33" s="130">
        <f t="shared" si="3"/>
        <v>0</v>
      </c>
      <c r="AG33" s="198">
        <f t="shared" si="2"/>
        <v>-50</v>
      </c>
      <c r="AH33" s="60"/>
      <c r="AI33" s="39">
        <v>2</v>
      </c>
    </row>
    <row r="34" spans="2:35" ht="14.25" customHeight="1">
      <c r="B34" s="53"/>
      <c r="C34" s="103"/>
      <c r="D34" s="248" t="s">
        <v>47</v>
      </c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53"/>
      <c r="AE34" s="190">
        <f>SUM(AE35)</f>
        <v>22477</v>
      </c>
      <c r="AF34" s="130">
        <f t="shared" si="3"/>
        <v>38</v>
      </c>
      <c r="AG34" s="198">
        <f t="shared" si="2"/>
        <v>-14.6270130659374</v>
      </c>
      <c r="AH34" s="60"/>
      <c r="AI34" s="178">
        <v>26328</v>
      </c>
    </row>
    <row r="35" spans="2:35" ht="14.25" customHeight="1">
      <c r="B35" s="53"/>
      <c r="C35" s="103"/>
      <c r="D35" s="103"/>
      <c r="E35" s="248" t="s">
        <v>48</v>
      </c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53"/>
      <c r="AE35" s="190">
        <v>22477</v>
      </c>
      <c r="AF35" s="130">
        <f t="shared" si="3"/>
        <v>38</v>
      </c>
      <c r="AG35" s="198">
        <f t="shared" si="2"/>
        <v>-14.6270130659374</v>
      </c>
      <c r="AH35" s="60"/>
      <c r="AI35" s="39">
        <v>26328</v>
      </c>
    </row>
    <row r="36" spans="2:35" ht="14.25" customHeight="1">
      <c r="B36" s="53"/>
      <c r="C36" s="103"/>
      <c r="D36" s="248" t="s">
        <v>50</v>
      </c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53"/>
      <c r="AE36" s="190">
        <f>SUM(AE37)</f>
        <v>1</v>
      </c>
      <c r="AF36" s="130">
        <f t="shared" si="3"/>
        <v>0</v>
      </c>
      <c r="AG36" s="198">
        <f t="shared" si="2"/>
        <v>0</v>
      </c>
      <c r="AH36" s="60"/>
      <c r="AI36" s="178">
        <v>1</v>
      </c>
    </row>
    <row r="37" spans="2:35" ht="14.25" customHeight="1">
      <c r="B37" s="53"/>
      <c r="C37" s="103"/>
      <c r="D37" s="103"/>
      <c r="E37" s="248" t="s">
        <v>50</v>
      </c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53"/>
      <c r="AE37" s="190">
        <v>1</v>
      </c>
      <c r="AF37" s="130">
        <f t="shared" si="3"/>
        <v>0</v>
      </c>
      <c r="AG37" s="198">
        <f t="shared" si="2"/>
        <v>0</v>
      </c>
      <c r="AH37" s="60"/>
      <c r="AI37" s="39">
        <v>1</v>
      </c>
    </row>
    <row r="38" spans="2:35" ht="14.25" customHeight="1">
      <c r="B38" s="53"/>
      <c r="C38" s="103"/>
      <c r="D38" s="248" t="s">
        <v>51</v>
      </c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53"/>
      <c r="AE38" s="190">
        <f>SUM(AE39:AE41)</f>
        <v>3743</v>
      </c>
      <c r="AF38" s="130">
        <f t="shared" si="3"/>
        <v>6.3</v>
      </c>
      <c r="AG38" s="198">
        <f>SUM(AE38/AI38-1)*100</f>
        <v>-6.774595267745953</v>
      </c>
      <c r="AH38" s="60"/>
      <c r="AI38" s="178">
        <v>4015</v>
      </c>
    </row>
    <row r="39" spans="2:35" ht="14.25" customHeight="1">
      <c r="B39" s="53"/>
      <c r="C39" s="103"/>
      <c r="D39" s="103"/>
      <c r="E39" s="248" t="s">
        <v>112</v>
      </c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53"/>
      <c r="AE39" s="190">
        <v>2</v>
      </c>
      <c r="AF39" s="130">
        <f t="shared" si="3"/>
        <v>0</v>
      </c>
      <c r="AG39" s="198">
        <f>SUM(AE39/AI39-1)*100</f>
        <v>0</v>
      </c>
      <c r="AH39" s="60"/>
      <c r="AI39" s="39">
        <v>2</v>
      </c>
    </row>
    <row r="40" spans="2:35" ht="14.25" customHeight="1">
      <c r="B40" s="53"/>
      <c r="C40" s="103"/>
      <c r="D40" s="103"/>
      <c r="E40" s="248" t="s">
        <v>102</v>
      </c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53"/>
      <c r="AE40" s="190">
        <v>2</v>
      </c>
      <c r="AF40" s="130">
        <f t="shared" si="3"/>
        <v>0</v>
      </c>
      <c r="AG40" s="198">
        <f t="shared" si="2"/>
        <v>0</v>
      </c>
      <c r="AH40" s="60"/>
      <c r="AI40" s="39">
        <v>2</v>
      </c>
    </row>
    <row r="41" spans="2:35" ht="14.25" customHeight="1">
      <c r="B41" s="53"/>
      <c r="C41" s="103"/>
      <c r="D41" s="103"/>
      <c r="E41" s="248" t="s">
        <v>56</v>
      </c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53"/>
      <c r="AE41" s="190">
        <v>3739</v>
      </c>
      <c r="AF41" s="130">
        <f t="shared" si="3"/>
        <v>6.3</v>
      </c>
      <c r="AG41" s="198">
        <f t="shared" si="2"/>
        <v>-6.781351283969084</v>
      </c>
      <c r="AH41" s="60"/>
      <c r="AI41" s="39">
        <v>4011</v>
      </c>
    </row>
    <row r="42" spans="2:35" ht="9" customHeight="1">
      <c r="B42" s="5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53"/>
      <c r="AE42" s="190"/>
      <c r="AF42" s="130"/>
      <c r="AG42" s="198"/>
      <c r="AH42" s="60"/>
      <c r="AI42" s="24"/>
    </row>
    <row r="43" spans="2:35" ht="9" customHeight="1">
      <c r="B43" s="5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53"/>
      <c r="AE43" s="190"/>
      <c r="AF43" s="203"/>
      <c r="AG43" s="198"/>
      <c r="AH43" s="49"/>
      <c r="AI43" s="24"/>
    </row>
    <row r="44" spans="1:35" s="16" customFormat="1" ht="14.25" customHeight="1">
      <c r="A44" s="112"/>
      <c r="B44" s="96"/>
      <c r="C44" s="233" t="s">
        <v>113</v>
      </c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96"/>
      <c r="AE44" s="199">
        <f>SUM(AE45,AE47,AE49,AE51)</f>
        <v>524602</v>
      </c>
      <c r="AF44" s="202">
        <v>100</v>
      </c>
      <c r="AG44" s="200">
        <f aca="true" t="shared" si="4" ref="AG44:AG52">SUM(AE44/AI44-1)*100</f>
        <v>3.417128618402887</v>
      </c>
      <c r="AH44" s="59"/>
      <c r="AI44" s="177">
        <v>507268</v>
      </c>
    </row>
    <row r="45" spans="2:35" ht="14.25" customHeight="1">
      <c r="B45" s="53"/>
      <c r="C45" s="103"/>
      <c r="D45" s="248" t="s">
        <v>32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53"/>
      <c r="AE45" s="190">
        <f>SUM(AE46)</f>
        <v>292500</v>
      </c>
      <c r="AF45" s="130">
        <f aca="true" t="shared" si="5" ref="AF45:AF52">ROUND(AE45/AE$44*100,1)</f>
        <v>55.8</v>
      </c>
      <c r="AG45" s="198">
        <f t="shared" si="4"/>
        <v>5.67196531791907</v>
      </c>
      <c r="AH45" s="60"/>
      <c r="AI45" s="178">
        <v>276800</v>
      </c>
    </row>
    <row r="46" spans="2:35" ht="14.25" customHeight="1">
      <c r="B46" s="53"/>
      <c r="C46" s="103"/>
      <c r="D46" s="103"/>
      <c r="E46" s="248" t="s">
        <v>33</v>
      </c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53"/>
      <c r="AE46" s="190">
        <v>292500</v>
      </c>
      <c r="AF46" s="130">
        <f t="shared" si="5"/>
        <v>55.8</v>
      </c>
      <c r="AG46" s="198">
        <f t="shared" si="4"/>
        <v>5.67196531791907</v>
      </c>
      <c r="AH46" s="60"/>
      <c r="AI46" s="39">
        <v>276800</v>
      </c>
    </row>
    <row r="47" spans="2:35" ht="9" customHeight="1">
      <c r="B47" s="53"/>
      <c r="C47" s="103"/>
      <c r="D47" s="248" t="s">
        <v>47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53"/>
      <c r="AE47" s="190">
        <f>SUM(AE48)</f>
        <v>232001</v>
      </c>
      <c r="AF47" s="130">
        <f t="shared" si="5"/>
        <v>44.2</v>
      </c>
      <c r="AG47" s="198">
        <f t="shared" si="4"/>
        <v>0.7267927772254268</v>
      </c>
      <c r="AH47" s="60"/>
      <c r="AI47" s="178">
        <v>230327</v>
      </c>
    </row>
    <row r="48" spans="2:35" ht="9" customHeight="1">
      <c r="B48" s="53"/>
      <c r="C48" s="103"/>
      <c r="D48" s="103"/>
      <c r="E48" s="248" t="s">
        <v>48</v>
      </c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53"/>
      <c r="AE48" s="190">
        <v>232001</v>
      </c>
      <c r="AF48" s="130">
        <f t="shared" si="5"/>
        <v>44.2</v>
      </c>
      <c r="AG48" s="198">
        <f t="shared" si="4"/>
        <v>0.7267927772254268</v>
      </c>
      <c r="AH48" s="60"/>
      <c r="AI48" s="39">
        <v>230327</v>
      </c>
    </row>
    <row r="49" spans="2:35" ht="14.25" customHeight="1">
      <c r="B49" s="96"/>
      <c r="C49" s="103"/>
      <c r="D49" s="248" t="s">
        <v>108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53"/>
      <c r="AE49" s="190">
        <f>SUM(AE50)</f>
        <v>1</v>
      </c>
      <c r="AF49" s="130">
        <f t="shared" si="5"/>
        <v>0</v>
      </c>
      <c r="AG49" s="198">
        <f t="shared" si="4"/>
        <v>0</v>
      </c>
      <c r="AH49" s="60"/>
      <c r="AI49" s="178">
        <v>1</v>
      </c>
    </row>
    <row r="50" spans="2:35" ht="14.25" customHeight="1">
      <c r="B50" s="53"/>
      <c r="C50" s="103"/>
      <c r="D50" s="103"/>
      <c r="E50" s="248" t="s">
        <v>114</v>
      </c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53"/>
      <c r="AE50" s="190">
        <v>1</v>
      </c>
      <c r="AF50" s="130">
        <f t="shared" si="5"/>
        <v>0</v>
      </c>
      <c r="AG50" s="198">
        <f t="shared" si="4"/>
        <v>0</v>
      </c>
      <c r="AH50" s="60"/>
      <c r="AI50" s="39">
        <v>1</v>
      </c>
    </row>
    <row r="51" spans="2:35" ht="14.25" customHeight="1">
      <c r="B51" s="53"/>
      <c r="C51" s="103"/>
      <c r="D51" s="248" t="s">
        <v>51</v>
      </c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53"/>
      <c r="AE51" s="190">
        <f>SUM(AE52)</f>
        <v>100</v>
      </c>
      <c r="AF51" s="130">
        <f t="shared" si="5"/>
        <v>0</v>
      </c>
      <c r="AG51" s="198">
        <f t="shared" si="4"/>
        <v>-28.57142857142857</v>
      </c>
      <c r="AH51" s="60"/>
      <c r="AI51" s="178">
        <v>140</v>
      </c>
    </row>
    <row r="52" spans="2:35" ht="14.25" customHeight="1">
      <c r="B52" s="53"/>
      <c r="C52" s="103"/>
      <c r="D52" s="103"/>
      <c r="E52" s="248" t="s">
        <v>102</v>
      </c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53"/>
      <c r="AE52" s="190">
        <v>100</v>
      </c>
      <c r="AF52" s="130">
        <f t="shared" si="5"/>
        <v>0</v>
      </c>
      <c r="AG52" s="198">
        <f t="shared" si="4"/>
        <v>-28.57142857142857</v>
      </c>
      <c r="AH52" s="60"/>
      <c r="AI52" s="39">
        <v>140</v>
      </c>
    </row>
    <row r="53" spans="2:35" ht="10.5" customHeight="1">
      <c r="B53" s="5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53"/>
      <c r="AE53" s="190"/>
      <c r="AF53" s="130"/>
      <c r="AG53" s="198"/>
      <c r="AH53" s="60"/>
      <c r="AI53" s="24"/>
    </row>
    <row r="54" spans="2:35" ht="10.5" customHeight="1">
      <c r="B54" s="5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53"/>
      <c r="AE54" s="190"/>
      <c r="AF54" s="203"/>
      <c r="AG54" s="198"/>
      <c r="AH54" s="49"/>
      <c r="AI54" s="24"/>
    </row>
    <row r="55" spans="2:35" ht="10.5" customHeight="1">
      <c r="B55" s="53"/>
      <c r="C55" s="233" t="s">
        <v>115</v>
      </c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96"/>
      <c r="AE55" s="199">
        <f>SUM(AE56,AE58,AE60)</f>
        <v>140458</v>
      </c>
      <c r="AF55" s="202">
        <v>100</v>
      </c>
      <c r="AG55" s="200">
        <f aca="true" t="shared" si="6" ref="AG55:AG62">SUM(AE55/AI55-1)*100</f>
        <v>-34.8044244131804</v>
      </c>
      <c r="AH55" s="59"/>
      <c r="AI55" s="177">
        <v>215441</v>
      </c>
    </row>
    <row r="56" spans="2:35" ht="10.5" customHeight="1">
      <c r="B56" s="53"/>
      <c r="C56" s="103"/>
      <c r="D56" s="248" t="s">
        <v>116</v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53"/>
      <c r="AE56" s="190">
        <f>SUM(AE57)</f>
        <v>140455</v>
      </c>
      <c r="AF56" s="130">
        <f aca="true" t="shared" si="7" ref="AF56:AF62">ROUND(AE56/AE$55*100,1)</f>
        <v>100</v>
      </c>
      <c r="AG56" s="198">
        <f t="shared" si="6"/>
        <v>-34.80490906896648</v>
      </c>
      <c r="AH56" s="60"/>
      <c r="AI56" s="178">
        <v>215438</v>
      </c>
    </row>
    <row r="57" spans="2:35" ht="10.5" customHeight="1">
      <c r="B57" s="53"/>
      <c r="C57" s="103"/>
      <c r="D57" s="103"/>
      <c r="E57" s="248" t="s">
        <v>117</v>
      </c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53"/>
      <c r="AE57" s="190">
        <v>140455</v>
      </c>
      <c r="AF57" s="130">
        <f t="shared" si="7"/>
        <v>100</v>
      </c>
      <c r="AG57" s="198">
        <f t="shared" si="6"/>
        <v>-34.80490906896648</v>
      </c>
      <c r="AH57" s="60"/>
      <c r="AI57" s="39">
        <v>215438</v>
      </c>
    </row>
    <row r="58" spans="2:35" ht="9" customHeight="1">
      <c r="B58" s="53"/>
      <c r="C58" s="103"/>
      <c r="D58" s="248" t="s">
        <v>50</v>
      </c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53"/>
      <c r="AE58" s="190">
        <f>SUM(AE59)</f>
        <v>1</v>
      </c>
      <c r="AF58" s="130">
        <f t="shared" si="7"/>
        <v>0</v>
      </c>
      <c r="AG58" s="198">
        <f t="shared" si="6"/>
        <v>0</v>
      </c>
      <c r="AH58" s="60"/>
      <c r="AI58" s="178">
        <v>1</v>
      </c>
    </row>
    <row r="59" spans="2:35" ht="9" customHeight="1">
      <c r="B59" s="53"/>
      <c r="C59" s="103"/>
      <c r="D59" s="103"/>
      <c r="E59" s="248" t="s">
        <v>50</v>
      </c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53"/>
      <c r="AE59" s="190">
        <v>1</v>
      </c>
      <c r="AF59" s="130">
        <f t="shared" si="7"/>
        <v>0</v>
      </c>
      <c r="AG59" s="198">
        <f t="shared" si="6"/>
        <v>0</v>
      </c>
      <c r="AH59" s="60"/>
      <c r="AI59" s="39">
        <v>1</v>
      </c>
    </row>
    <row r="60" spans="2:35" ht="10.5" customHeight="1">
      <c r="B60" s="96"/>
      <c r="C60" s="103"/>
      <c r="D60" s="248" t="s">
        <v>51</v>
      </c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53"/>
      <c r="AE60" s="190">
        <f>SUM(AE61:AE62)</f>
        <v>2</v>
      </c>
      <c r="AF60" s="130">
        <f t="shared" si="7"/>
        <v>0</v>
      </c>
      <c r="AG60" s="198">
        <f t="shared" si="6"/>
        <v>0</v>
      </c>
      <c r="AH60" s="60"/>
      <c r="AI60" s="178">
        <v>2</v>
      </c>
    </row>
    <row r="61" spans="2:35" ht="10.5" customHeight="1">
      <c r="B61" s="53"/>
      <c r="C61" s="103"/>
      <c r="D61" s="103"/>
      <c r="E61" s="248" t="s">
        <v>102</v>
      </c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53"/>
      <c r="AE61" s="190">
        <v>1</v>
      </c>
      <c r="AF61" s="130">
        <f t="shared" si="7"/>
        <v>0</v>
      </c>
      <c r="AG61" s="198">
        <f t="shared" si="6"/>
        <v>0</v>
      </c>
      <c r="AH61" s="60"/>
      <c r="AI61" s="39">
        <v>1</v>
      </c>
    </row>
    <row r="62" spans="2:35" ht="10.5" customHeight="1">
      <c r="B62" s="53"/>
      <c r="C62" s="103"/>
      <c r="D62" s="103"/>
      <c r="E62" s="248" t="s">
        <v>56</v>
      </c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53"/>
      <c r="AE62" s="190">
        <v>1</v>
      </c>
      <c r="AF62" s="130">
        <f t="shared" si="7"/>
        <v>0</v>
      </c>
      <c r="AG62" s="198">
        <f t="shared" si="6"/>
        <v>0</v>
      </c>
      <c r="AH62" s="60"/>
      <c r="AI62" s="39">
        <v>1</v>
      </c>
    </row>
    <row r="63" spans="2:35" ht="10.5" customHeight="1">
      <c r="B63" s="5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6"/>
      <c r="AE63" s="57"/>
      <c r="AF63" s="50"/>
      <c r="AG63" s="58"/>
      <c r="AH63" s="55"/>
      <c r="AI63" s="13"/>
    </row>
    <row r="64" ht="10.5" customHeight="1">
      <c r="B64" s="94"/>
    </row>
    <row r="65" ht="10.5" customHeight="1">
      <c r="B65" s="53"/>
    </row>
    <row r="66" ht="10.5" customHeight="1">
      <c r="B66" s="53"/>
    </row>
    <row r="67" ht="10.5" customHeight="1">
      <c r="B67" s="53"/>
    </row>
    <row r="68" spans="1:35" s="7" customFormat="1" ht="12.75" customHeight="1">
      <c r="A68" s="53"/>
      <c r="B68" s="53"/>
      <c r="C68" s="53"/>
      <c r="D68" s="53"/>
      <c r="E68" s="53"/>
      <c r="F68" s="53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3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sheetProtection/>
  <mergeCells count="51">
    <mergeCell ref="E40:AC40"/>
    <mergeCell ref="E41:AC41"/>
    <mergeCell ref="E23:AC23"/>
    <mergeCell ref="E24:AC24"/>
    <mergeCell ref="E35:AC35"/>
    <mergeCell ref="D36:AC36"/>
    <mergeCell ref="E31:AC31"/>
    <mergeCell ref="D32:AC32"/>
    <mergeCell ref="E33:AC33"/>
    <mergeCell ref="D34:AC34"/>
    <mergeCell ref="C27:AC27"/>
    <mergeCell ref="E22:AC22"/>
    <mergeCell ref="C9:AC9"/>
    <mergeCell ref="D12:AC12"/>
    <mergeCell ref="E13:AC13"/>
    <mergeCell ref="D14:AC14"/>
    <mergeCell ref="E11:AC11"/>
    <mergeCell ref="D10:AC10"/>
    <mergeCell ref="D18:AC18"/>
    <mergeCell ref="E19:AC19"/>
    <mergeCell ref="B3:AG3"/>
    <mergeCell ref="B5:AD6"/>
    <mergeCell ref="AE5:AG5"/>
    <mergeCell ref="E21:AC21"/>
    <mergeCell ref="D20:AC20"/>
    <mergeCell ref="E15:AC15"/>
    <mergeCell ref="D16:AC16"/>
    <mergeCell ref="E17:AC17"/>
    <mergeCell ref="E48:AC48"/>
    <mergeCell ref="D49:AC49"/>
    <mergeCell ref="E50:AC50"/>
    <mergeCell ref="D51:AC51"/>
    <mergeCell ref="D28:AC28"/>
    <mergeCell ref="E29:AC29"/>
    <mergeCell ref="D30:AC30"/>
    <mergeCell ref="D47:AC47"/>
    <mergeCell ref="E46:AC46"/>
    <mergeCell ref="C44:AC44"/>
    <mergeCell ref="D45:AC45"/>
    <mergeCell ref="E37:AC37"/>
    <mergeCell ref="D38:AC38"/>
    <mergeCell ref="E39:AC39"/>
    <mergeCell ref="E52:AC52"/>
    <mergeCell ref="C55:AC55"/>
    <mergeCell ref="E62:AC62"/>
    <mergeCell ref="E57:AC57"/>
    <mergeCell ref="D58:AC58"/>
    <mergeCell ref="E59:AC59"/>
    <mergeCell ref="D60:AC60"/>
    <mergeCell ref="D56:AC56"/>
    <mergeCell ref="E61:AC6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1">
      <selection activeCell="B1" sqref="B1"/>
    </sheetView>
  </sheetViews>
  <sheetFormatPr defaultColWidth="9.00390625" defaultRowHeight="13.5"/>
  <cols>
    <col min="1" max="30" width="1.625" style="48" customWidth="1"/>
    <col min="31" max="33" width="17.375" style="48" customWidth="1"/>
    <col min="34" max="34" width="1.625" style="48" customWidth="1"/>
    <col min="35" max="35" width="11.125" style="3" bestFit="1" customWidth="1"/>
    <col min="36" max="16384" width="9.00390625" style="3" customWidth="1"/>
  </cols>
  <sheetData>
    <row r="1" spans="1:20" ht="10.5" customHeight="1">
      <c r="A1" s="125" t="s">
        <v>247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ht="9" customHeight="1"/>
    <row r="3" spans="1:35" s="1" customFormat="1" ht="15" customHeight="1">
      <c r="A3" s="89"/>
      <c r="B3" s="232" t="s">
        <v>373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85"/>
      <c r="AI3"/>
    </row>
    <row r="4" spans="2:35" ht="9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3"/>
      <c r="AI4" s="179"/>
    </row>
    <row r="5" spans="2:35" ht="18" customHeight="1">
      <c r="B5" s="234" t="s">
        <v>204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 t="s">
        <v>206</v>
      </c>
      <c r="AF5" s="274"/>
      <c r="AG5" s="276"/>
      <c r="AH5" s="53"/>
      <c r="AI5" s="179"/>
    </row>
    <row r="6" spans="2:35" ht="18" customHeight="1">
      <c r="B6" s="23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95" t="s">
        <v>11</v>
      </c>
      <c r="AF6" s="95" t="s">
        <v>12</v>
      </c>
      <c r="AG6" s="116" t="s">
        <v>13</v>
      </c>
      <c r="AH6" s="103"/>
      <c r="AI6" s="38" t="s">
        <v>319</v>
      </c>
    </row>
    <row r="7" spans="2:35" ht="12" customHeight="1">
      <c r="B7" s="5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3"/>
      <c r="AE7" s="126" t="s">
        <v>215</v>
      </c>
      <c r="AF7" s="127" t="s">
        <v>226</v>
      </c>
      <c r="AG7" s="127" t="s">
        <v>226</v>
      </c>
      <c r="AH7" s="81"/>
      <c r="AI7" s="38" t="s">
        <v>371</v>
      </c>
    </row>
    <row r="8" spans="2:34" ht="6.7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6"/>
      <c r="AF8" s="53"/>
      <c r="AG8" s="53"/>
      <c r="AH8" s="53"/>
    </row>
    <row r="9" spans="1:35" s="16" customFormat="1" ht="12" customHeight="1">
      <c r="A9" s="112"/>
      <c r="B9" s="96"/>
      <c r="C9" s="233" t="s">
        <v>96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96"/>
      <c r="AE9" s="97">
        <f>SUM(AE10,AE12,AE19,AE21,AE23,AE25,AE27,AE29,AE32,AE35)</f>
        <v>70900625</v>
      </c>
      <c r="AF9" s="192">
        <v>100</v>
      </c>
      <c r="AG9" s="204">
        <f aca="true" t="shared" si="0" ref="AG9:AG22">SUM(AE9/AI9-1)*100</f>
        <v>-2.48159861867846</v>
      </c>
      <c r="AH9" s="138"/>
      <c r="AI9" s="180">
        <v>72704868</v>
      </c>
    </row>
    <row r="10" spans="2:35" ht="12" customHeight="1">
      <c r="B10" s="53"/>
      <c r="C10" s="103"/>
      <c r="D10" s="248" t="s">
        <v>59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53"/>
      <c r="AE10" s="106">
        <f>SUM(AE11)</f>
        <v>1204943</v>
      </c>
      <c r="AF10" s="130">
        <f aca="true" t="shared" si="1" ref="AF10:AF36">ROUND(AE10/AE$9*100,1)</f>
        <v>1.7</v>
      </c>
      <c r="AG10" s="195">
        <f t="shared" si="0"/>
        <v>-9.772713828191637</v>
      </c>
      <c r="AH10" s="54"/>
      <c r="AI10" s="181">
        <v>1335453</v>
      </c>
    </row>
    <row r="11" spans="2:35" ht="12" customHeight="1">
      <c r="B11" s="53"/>
      <c r="C11" s="103"/>
      <c r="D11" s="103"/>
      <c r="E11" s="248" t="s">
        <v>60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53"/>
      <c r="AE11" s="106">
        <v>1204943</v>
      </c>
      <c r="AF11" s="130">
        <f t="shared" si="1"/>
        <v>1.7</v>
      </c>
      <c r="AG11" s="195">
        <f t="shared" si="0"/>
        <v>-9.772713828191637</v>
      </c>
      <c r="AH11" s="54"/>
      <c r="AI11" s="42">
        <v>1335453</v>
      </c>
    </row>
    <row r="12" spans="2:35" ht="12" customHeight="1">
      <c r="B12" s="53"/>
      <c r="C12" s="103"/>
      <c r="D12" s="248" t="s">
        <v>118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53"/>
      <c r="AE12" s="106">
        <f>SUM(AE13:AE18)</f>
        <v>47973221</v>
      </c>
      <c r="AF12" s="130">
        <f t="shared" si="1"/>
        <v>67.7</v>
      </c>
      <c r="AG12" s="195">
        <f t="shared" si="0"/>
        <v>5.140367870147533</v>
      </c>
      <c r="AH12" s="54"/>
      <c r="AI12" s="181">
        <v>45627785</v>
      </c>
    </row>
    <row r="13" spans="2:35" ht="12" customHeight="1">
      <c r="B13" s="53"/>
      <c r="C13" s="103"/>
      <c r="D13" s="103"/>
      <c r="E13" s="248" t="s">
        <v>119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53"/>
      <c r="AE13" s="106">
        <v>43281951</v>
      </c>
      <c r="AF13" s="130">
        <f t="shared" si="1"/>
        <v>61</v>
      </c>
      <c r="AG13" s="195">
        <f t="shared" si="0"/>
        <v>5.027261936035932</v>
      </c>
      <c r="AH13" s="53"/>
      <c r="AI13" s="42">
        <v>41210206</v>
      </c>
    </row>
    <row r="14" spans="2:35" ht="12" customHeight="1">
      <c r="B14" s="53"/>
      <c r="C14" s="103"/>
      <c r="D14" s="103"/>
      <c r="E14" s="248" t="s">
        <v>120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53"/>
      <c r="AE14" s="106">
        <v>4099574</v>
      </c>
      <c r="AF14" s="130">
        <f t="shared" si="1"/>
        <v>5.8</v>
      </c>
      <c r="AG14" s="195">
        <f t="shared" si="0"/>
        <v>7.2233128750917475</v>
      </c>
      <c r="AH14" s="53"/>
      <c r="AI14" s="42">
        <v>3823398</v>
      </c>
    </row>
    <row r="15" spans="2:35" ht="12" customHeight="1">
      <c r="B15" s="53"/>
      <c r="C15" s="103"/>
      <c r="D15" s="103"/>
      <c r="E15" s="248" t="s">
        <v>121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53"/>
      <c r="AE15" s="106">
        <v>700</v>
      </c>
      <c r="AF15" s="130">
        <f t="shared" si="1"/>
        <v>0</v>
      </c>
      <c r="AG15" s="195">
        <f t="shared" si="0"/>
        <v>0</v>
      </c>
      <c r="AH15" s="53"/>
      <c r="AI15" s="42">
        <v>700</v>
      </c>
    </row>
    <row r="16" spans="2:35" ht="12" customHeight="1">
      <c r="B16" s="53"/>
      <c r="C16" s="103"/>
      <c r="D16" s="103"/>
      <c r="E16" s="248" t="s">
        <v>122</v>
      </c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53"/>
      <c r="AE16" s="106">
        <v>462231</v>
      </c>
      <c r="AF16" s="130">
        <f t="shared" si="1"/>
        <v>0.7</v>
      </c>
      <c r="AG16" s="195">
        <f t="shared" si="0"/>
        <v>1.366447368421042</v>
      </c>
      <c r="AH16" s="53"/>
      <c r="AI16" s="42">
        <v>456000</v>
      </c>
    </row>
    <row r="17" spans="2:35" ht="12" customHeight="1">
      <c r="B17" s="53"/>
      <c r="C17" s="103"/>
      <c r="D17" s="103"/>
      <c r="E17" s="248" t="s">
        <v>123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53"/>
      <c r="AE17" s="106">
        <v>84000</v>
      </c>
      <c r="AF17" s="130">
        <f t="shared" si="1"/>
        <v>0.1</v>
      </c>
      <c r="AG17" s="195">
        <f t="shared" si="0"/>
        <v>-16.666666666666664</v>
      </c>
      <c r="AH17" s="53"/>
      <c r="AI17" s="42">
        <v>100800</v>
      </c>
    </row>
    <row r="18" spans="2:35" ht="12" customHeight="1">
      <c r="B18" s="53"/>
      <c r="C18" s="103"/>
      <c r="D18" s="103"/>
      <c r="E18" s="248" t="s">
        <v>124</v>
      </c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53"/>
      <c r="AE18" s="106">
        <v>44765</v>
      </c>
      <c r="AF18" s="130">
        <f t="shared" si="1"/>
        <v>0.1</v>
      </c>
      <c r="AG18" s="195">
        <f t="shared" si="0"/>
        <v>22.03865761565933</v>
      </c>
      <c r="AH18" s="53"/>
      <c r="AI18" s="42">
        <v>36681</v>
      </c>
    </row>
    <row r="19" spans="2:35" ht="12" customHeight="1">
      <c r="B19" s="53"/>
      <c r="C19" s="103"/>
      <c r="D19" s="248" t="s">
        <v>291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53"/>
      <c r="AE19" s="106">
        <f>SUM(AE20)</f>
        <v>8351875</v>
      </c>
      <c r="AF19" s="130">
        <f t="shared" si="1"/>
        <v>11.8</v>
      </c>
      <c r="AG19" s="195">
        <f t="shared" si="0"/>
        <v>-12.029317679822793</v>
      </c>
      <c r="AH19" s="53"/>
      <c r="AI19" s="181">
        <v>9493930</v>
      </c>
    </row>
    <row r="20" spans="2:35" ht="12" customHeight="1">
      <c r="B20" s="53"/>
      <c r="C20" s="103"/>
      <c r="D20" s="103"/>
      <c r="E20" s="248" t="s">
        <v>292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53"/>
      <c r="AE20" s="106">
        <v>8351875</v>
      </c>
      <c r="AF20" s="130">
        <f t="shared" si="1"/>
        <v>11.8</v>
      </c>
      <c r="AG20" s="195">
        <f t="shared" si="0"/>
        <v>-12.029317679822793</v>
      </c>
      <c r="AH20" s="53"/>
      <c r="AI20" s="42">
        <v>9493930</v>
      </c>
    </row>
    <row r="21" spans="2:35" ht="12" customHeight="1">
      <c r="B21" s="53"/>
      <c r="C21" s="103"/>
      <c r="D21" s="248" t="s">
        <v>293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53"/>
      <c r="AE21" s="106">
        <f>SUM(AE22)</f>
        <v>57884</v>
      </c>
      <c r="AF21" s="130">
        <f t="shared" si="1"/>
        <v>0.1</v>
      </c>
      <c r="AG21" s="195">
        <f t="shared" si="0"/>
        <v>377.43319036621574</v>
      </c>
      <c r="AH21" s="53"/>
      <c r="AI21" s="181">
        <v>12124</v>
      </c>
    </row>
    <row r="22" spans="2:35" ht="12" customHeight="1">
      <c r="B22" s="53"/>
      <c r="C22" s="103"/>
      <c r="D22" s="103"/>
      <c r="E22" s="248" t="s">
        <v>294</v>
      </c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53"/>
      <c r="AE22" s="106">
        <v>57884</v>
      </c>
      <c r="AF22" s="130">
        <f t="shared" si="1"/>
        <v>0.1</v>
      </c>
      <c r="AG22" s="195">
        <f t="shared" si="0"/>
        <v>377.43319036621574</v>
      </c>
      <c r="AH22" s="53"/>
      <c r="AI22" s="42">
        <v>12124</v>
      </c>
    </row>
    <row r="23" spans="2:35" ht="12" customHeight="1">
      <c r="B23" s="53"/>
      <c r="C23" s="103"/>
      <c r="D23" s="248" t="s">
        <v>125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53"/>
      <c r="AE23" s="106">
        <f>SUM(AE24)</f>
        <v>233736</v>
      </c>
      <c r="AF23" s="130">
        <f t="shared" si="1"/>
        <v>0.3</v>
      </c>
      <c r="AG23" s="195">
        <f aca="true" t="shared" si="2" ref="AG23:AG30">SUM(AE23/AI23-1)*100</f>
        <v>-26.187543816435188</v>
      </c>
      <c r="AH23" s="53"/>
      <c r="AI23" s="181">
        <v>316662</v>
      </c>
    </row>
    <row r="24" spans="2:35" ht="12" customHeight="1">
      <c r="B24" s="53"/>
      <c r="C24" s="103"/>
      <c r="D24" s="103"/>
      <c r="E24" s="248" t="s">
        <v>125</v>
      </c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53"/>
      <c r="AE24" s="106">
        <v>233736</v>
      </c>
      <c r="AF24" s="130">
        <f t="shared" si="1"/>
        <v>0.3</v>
      </c>
      <c r="AG24" s="195">
        <f t="shared" si="2"/>
        <v>-26.187543816435188</v>
      </c>
      <c r="AH24" s="53"/>
      <c r="AI24" s="42">
        <v>316662</v>
      </c>
    </row>
    <row r="25" spans="2:35" ht="12" customHeight="1">
      <c r="B25" s="53"/>
      <c r="C25" s="103"/>
      <c r="D25" s="248" t="s">
        <v>126</v>
      </c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53"/>
      <c r="AE25" s="106">
        <f>SUM(AE26)</f>
        <v>3679803</v>
      </c>
      <c r="AF25" s="130">
        <f t="shared" si="1"/>
        <v>5.2</v>
      </c>
      <c r="AG25" s="195">
        <f t="shared" si="2"/>
        <v>3.4628450094218</v>
      </c>
      <c r="AH25" s="53"/>
      <c r="AI25" s="181">
        <v>3556642</v>
      </c>
    </row>
    <row r="26" spans="2:35" ht="12" customHeight="1">
      <c r="B26" s="53"/>
      <c r="C26" s="103"/>
      <c r="D26" s="103"/>
      <c r="E26" s="248" t="s">
        <v>127</v>
      </c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53"/>
      <c r="AE26" s="106">
        <v>3679803</v>
      </c>
      <c r="AF26" s="130">
        <f t="shared" si="1"/>
        <v>5.2</v>
      </c>
      <c r="AG26" s="195">
        <f t="shared" si="2"/>
        <v>3.4628450094218</v>
      </c>
      <c r="AH26" s="53"/>
      <c r="AI26" s="42">
        <v>3556642</v>
      </c>
    </row>
    <row r="27" spans="2:35" ht="12" customHeight="1">
      <c r="B27" s="53"/>
      <c r="C27" s="103"/>
      <c r="D27" s="248" t="s">
        <v>128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53"/>
      <c r="AE27" s="106">
        <f>SUM(AE28)</f>
        <v>7699624</v>
      </c>
      <c r="AF27" s="130">
        <f t="shared" si="1"/>
        <v>10.9</v>
      </c>
      <c r="AG27" s="195">
        <f t="shared" si="2"/>
        <v>-28.904659077499375</v>
      </c>
      <c r="AH27" s="53"/>
      <c r="AI27" s="181">
        <v>10829998</v>
      </c>
    </row>
    <row r="28" spans="2:35" ht="12" customHeight="1">
      <c r="B28" s="53"/>
      <c r="C28" s="103"/>
      <c r="D28" s="103"/>
      <c r="E28" s="248" t="s">
        <v>129</v>
      </c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53"/>
      <c r="AE28" s="106">
        <v>7699624</v>
      </c>
      <c r="AF28" s="130">
        <f t="shared" si="1"/>
        <v>10.9</v>
      </c>
      <c r="AG28" s="195">
        <f t="shared" si="2"/>
        <v>-28.904659077499375</v>
      </c>
      <c r="AH28" s="54"/>
      <c r="AI28" s="42">
        <v>10829998</v>
      </c>
    </row>
    <row r="29" spans="2:35" ht="12" customHeight="1">
      <c r="B29" s="53"/>
      <c r="C29" s="103"/>
      <c r="D29" s="248" t="s">
        <v>130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53"/>
      <c r="AE29" s="106">
        <f>SUM(AE30:AE31)</f>
        <v>992218</v>
      </c>
      <c r="AF29" s="130">
        <f t="shared" si="1"/>
        <v>1.4</v>
      </c>
      <c r="AG29" s="195">
        <f t="shared" si="2"/>
        <v>21.290185354738632</v>
      </c>
      <c r="AH29" s="54"/>
      <c r="AI29" s="181">
        <v>818053</v>
      </c>
    </row>
    <row r="30" spans="2:35" ht="12" customHeight="1">
      <c r="B30" s="53"/>
      <c r="C30" s="103"/>
      <c r="D30" s="103"/>
      <c r="E30" s="248" t="s">
        <v>295</v>
      </c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53"/>
      <c r="AE30" s="106">
        <v>970485</v>
      </c>
      <c r="AF30" s="130">
        <f t="shared" si="1"/>
        <v>1.4</v>
      </c>
      <c r="AG30" s="195">
        <f t="shared" si="2"/>
        <v>22.05669655770899</v>
      </c>
      <c r="AH30" s="54"/>
      <c r="AI30" s="42">
        <v>795110</v>
      </c>
    </row>
    <row r="31" spans="2:35" ht="12" customHeight="1">
      <c r="B31" s="53"/>
      <c r="C31" s="103"/>
      <c r="D31" s="103"/>
      <c r="E31" s="248" t="s">
        <v>130</v>
      </c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53"/>
      <c r="AE31" s="106">
        <v>21733</v>
      </c>
      <c r="AF31" s="130">
        <f t="shared" si="1"/>
        <v>0</v>
      </c>
      <c r="AG31" s="195">
        <f aca="true" t="shared" si="3" ref="AG31:AG36">SUM(AE31/AI31-1)*100</f>
        <v>-5.273939763762369</v>
      </c>
      <c r="AH31" s="54"/>
      <c r="AI31" s="42">
        <v>22943</v>
      </c>
    </row>
    <row r="32" spans="2:35" ht="12" customHeight="1">
      <c r="B32" s="53"/>
      <c r="C32" s="103"/>
      <c r="D32" s="248" t="s">
        <v>92</v>
      </c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53"/>
      <c r="AE32" s="106">
        <f>SUM(AE33:AE34)</f>
        <v>107321</v>
      </c>
      <c r="AF32" s="130">
        <f t="shared" si="1"/>
        <v>0.2</v>
      </c>
      <c r="AG32" s="195">
        <f t="shared" si="3"/>
        <v>-6.0409206713301415</v>
      </c>
      <c r="AH32" s="54"/>
      <c r="AI32" s="181">
        <v>114221</v>
      </c>
    </row>
    <row r="33" spans="2:35" ht="12" customHeight="1">
      <c r="B33" s="53"/>
      <c r="C33" s="103"/>
      <c r="D33" s="103"/>
      <c r="E33" s="248" t="s">
        <v>131</v>
      </c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53"/>
      <c r="AE33" s="106">
        <v>107320</v>
      </c>
      <c r="AF33" s="130">
        <f t="shared" si="1"/>
        <v>0.2</v>
      </c>
      <c r="AG33" s="195">
        <f t="shared" si="3"/>
        <v>-6.04097355979688</v>
      </c>
      <c r="AH33" s="54"/>
      <c r="AI33" s="42">
        <v>114220</v>
      </c>
    </row>
    <row r="34" spans="2:35" ht="12" customHeight="1">
      <c r="B34" s="53"/>
      <c r="C34" s="103"/>
      <c r="D34" s="103"/>
      <c r="E34" s="248" t="s">
        <v>91</v>
      </c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53"/>
      <c r="AE34" s="106">
        <v>1</v>
      </c>
      <c r="AF34" s="130">
        <f t="shared" si="1"/>
        <v>0</v>
      </c>
      <c r="AG34" s="195">
        <f t="shared" si="3"/>
        <v>0</v>
      </c>
      <c r="AH34" s="54"/>
      <c r="AI34" s="42">
        <v>1</v>
      </c>
    </row>
    <row r="35" spans="2:35" ht="12" customHeight="1">
      <c r="B35" s="53"/>
      <c r="C35" s="103"/>
      <c r="D35" s="248" t="s">
        <v>95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53"/>
      <c r="AE35" s="106">
        <f>SUM(AE36)</f>
        <v>600000</v>
      </c>
      <c r="AF35" s="130">
        <f t="shared" si="1"/>
        <v>0.8</v>
      </c>
      <c r="AG35" s="195">
        <f t="shared" si="3"/>
        <v>0</v>
      </c>
      <c r="AH35" s="54"/>
      <c r="AI35" s="181">
        <v>600000</v>
      </c>
    </row>
    <row r="36" spans="2:35" ht="12" customHeight="1">
      <c r="B36" s="53"/>
      <c r="C36" s="103"/>
      <c r="D36" s="103"/>
      <c r="E36" s="248" t="s">
        <v>95</v>
      </c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53"/>
      <c r="AE36" s="106">
        <v>600000</v>
      </c>
      <c r="AF36" s="130">
        <f t="shared" si="1"/>
        <v>0.8</v>
      </c>
      <c r="AG36" s="195">
        <f t="shared" si="3"/>
        <v>0</v>
      </c>
      <c r="AH36" s="54"/>
      <c r="AI36" s="42">
        <v>600000</v>
      </c>
    </row>
    <row r="37" spans="2:35" ht="10.5" customHeight="1">
      <c r="B37" s="5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53"/>
      <c r="AE37" s="106"/>
      <c r="AF37" s="130"/>
      <c r="AG37" s="195"/>
      <c r="AH37" s="54"/>
      <c r="AI37" s="42"/>
    </row>
    <row r="38" spans="2:35" ht="10.5" customHeight="1">
      <c r="B38" s="5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53"/>
      <c r="AE38" s="205"/>
      <c r="AF38" s="206"/>
      <c r="AG38" s="207"/>
      <c r="AH38" s="81"/>
      <c r="AI38" s="43"/>
    </row>
    <row r="39" spans="1:35" s="16" customFormat="1" ht="12" customHeight="1">
      <c r="A39" s="112"/>
      <c r="B39" s="96"/>
      <c r="C39" s="233" t="s">
        <v>103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96"/>
      <c r="AE39" s="97">
        <f>SUM(AE40,AE51)</f>
        <v>34986083</v>
      </c>
      <c r="AF39" s="192">
        <v>100</v>
      </c>
      <c r="AG39" s="204">
        <f aca="true" t="shared" si="4" ref="AG39:AG53">SUM(AE39/AI39-1)*100</f>
        <v>3.5896300589354446</v>
      </c>
      <c r="AH39" s="138"/>
      <c r="AI39" s="180">
        <v>33773731</v>
      </c>
    </row>
    <row r="40" spans="2:35" ht="12" customHeight="1">
      <c r="B40" s="96"/>
      <c r="C40" s="233" t="s">
        <v>263</v>
      </c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96"/>
      <c r="AE40" s="97">
        <f>SUM(AE41,AE43,AE45,AE47,AE49)</f>
        <v>34852514</v>
      </c>
      <c r="AF40" s="192">
        <f aca="true" t="shared" si="5" ref="AF40:AF53">ROUND(AE40/AE$39*100,1)</f>
        <v>99.6</v>
      </c>
      <c r="AG40" s="204">
        <f t="shared" si="4"/>
        <v>3.621218596339104</v>
      </c>
      <c r="AH40" s="54"/>
      <c r="AI40" s="44">
        <v>33634534</v>
      </c>
    </row>
    <row r="41" spans="2:35" ht="12" customHeight="1">
      <c r="B41" s="53"/>
      <c r="C41" s="103"/>
      <c r="D41" s="248" t="s">
        <v>118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53"/>
      <c r="AE41" s="106">
        <f>SUM(AE42)</f>
        <v>33393065</v>
      </c>
      <c r="AF41" s="130">
        <f t="shared" si="5"/>
        <v>95.4</v>
      </c>
      <c r="AG41" s="195">
        <f t="shared" si="4"/>
        <v>4.085516092095043</v>
      </c>
      <c r="AH41" s="54"/>
      <c r="AI41" s="181">
        <v>32082336</v>
      </c>
    </row>
    <row r="42" spans="2:35" ht="12" customHeight="1">
      <c r="B42" s="53"/>
      <c r="C42" s="103"/>
      <c r="D42" s="103"/>
      <c r="E42" s="248" t="s">
        <v>118</v>
      </c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53"/>
      <c r="AE42" s="106">
        <v>33393065</v>
      </c>
      <c r="AF42" s="130">
        <f t="shared" si="5"/>
        <v>95.4</v>
      </c>
      <c r="AG42" s="195">
        <f t="shared" si="4"/>
        <v>4.085516092095043</v>
      </c>
      <c r="AH42" s="54"/>
      <c r="AI42" s="42">
        <v>32082336</v>
      </c>
    </row>
    <row r="43" spans="2:35" ht="12" customHeight="1">
      <c r="B43" s="53"/>
      <c r="C43" s="103"/>
      <c r="D43" s="248" t="s">
        <v>132</v>
      </c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53"/>
      <c r="AE43" s="106">
        <f>SUM(AE44)</f>
        <v>1</v>
      </c>
      <c r="AF43" s="130">
        <f t="shared" si="5"/>
        <v>0</v>
      </c>
      <c r="AG43" s="195">
        <f t="shared" si="4"/>
        <v>0</v>
      </c>
      <c r="AH43" s="54"/>
      <c r="AI43" s="181">
        <v>1</v>
      </c>
    </row>
    <row r="44" spans="2:35" ht="12" customHeight="1">
      <c r="B44" s="53"/>
      <c r="C44" s="103"/>
      <c r="D44" s="103"/>
      <c r="E44" s="248" t="s">
        <v>132</v>
      </c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53"/>
      <c r="AE44" s="106">
        <v>1</v>
      </c>
      <c r="AF44" s="130">
        <f t="shared" si="5"/>
        <v>0</v>
      </c>
      <c r="AG44" s="195">
        <f t="shared" si="4"/>
        <v>0</v>
      </c>
      <c r="AH44" s="54"/>
      <c r="AI44" s="42">
        <v>1</v>
      </c>
    </row>
    <row r="45" spans="2:35" ht="12" customHeight="1">
      <c r="B45" s="53"/>
      <c r="C45" s="103"/>
      <c r="D45" s="248" t="s">
        <v>266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53"/>
      <c r="AE45" s="106">
        <f>SUM(AE46)</f>
        <v>1446300</v>
      </c>
      <c r="AF45" s="130">
        <f t="shared" si="5"/>
        <v>4.1</v>
      </c>
      <c r="AG45" s="195">
        <f t="shared" si="4"/>
        <v>-5.678342474419084</v>
      </c>
      <c r="AH45" s="54"/>
      <c r="AI45" s="181">
        <v>1533370</v>
      </c>
    </row>
    <row r="46" spans="2:35" ht="12" customHeight="1">
      <c r="B46" s="53"/>
      <c r="C46" s="103"/>
      <c r="D46" s="103"/>
      <c r="E46" s="248" t="s">
        <v>267</v>
      </c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53"/>
      <c r="AE46" s="106">
        <v>1446300</v>
      </c>
      <c r="AF46" s="130">
        <f t="shared" si="5"/>
        <v>4.1</v>
      </c>
      <c r="AG46" s="195">
        <f t="shared" si="4"/>
        <v>-5.678342474419084</v>
      </c>
      <c r="AH46" s="54"/>
      <c r="AI46" s="42">
        <v>1533370</v>
      </c>
    </row>
    <row r="47" spans="2:35" ht="12" customHeight="1">
      <c r="B47" s="53"/>
      <c r="C47" s="103"/>
      <c r="D47" s="248" t="s">
        <v>133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53"/>
      <c r="AE47" s="106">
        <f>SUM(AE48)</f>
        <v>4544</v>
      </c>
      <c r="AF47" s="130">
        <f t="shared" si="5"/>
        <v>0</v>
      </c>
      <c r="AG47" s="195">
        <f t="shared" si="4"/>
        <v>-51.685273790536954</v>
      </c>
      <c r="AH47" s="54"/>
      <c r="AI47" s="181">
        <v>9405</v>
      </c>
    </row>
    <row r="48" spans="2:35" ht="12" customHeight="1">
      <c r="B48" s="53"/>
      <c r="C48" s="103"/>
      <c r="D48" s="103"/>
      <c r="E48" s="248" t="s">
        <v>133</v>
      </c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53"/>
      <c r="AE48" s="106">
        <v>4544</v>
      </c>
      <c r="AF48" s="130">
        <f t="shared" si="5"/>
        <v>0</v>
      </c>
      <c r="AG48" s="195">
        <f t="shared" si="4"/>
        <v>-51.685273790536954</v>
      </c>
      <c r="AH48" s="54"/>
      <c r="AI48" s="42">
        <v>9405</v>
      </c>
    </row>
    <row r="49" spans="2:35" ht="12" customHeight="1">
      <c r="B49" s="53"/>
      <c r="C49" s="103"/>
      <c r="D49" s="248" t="s">
        <v>134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53"/>
      <c r="AE49" s="106">
        <f>SUM(AE50)</f>
        <v>8604</v>
      </c>
      <c r="AF49" s="130">
        <f t="shared" si="5"/>
        <v>0</v>
      </c>
      <c r="AG49" s="195">
        <f t="shared" si="4"/>
        <v>-8.681808533220126</v>
      </c>
      <c r="AH49" s="54"/>
      <c r="AI49" s="181">
        <v>9422</v>
      </c>
    </row>
    <row r="50" spans="2:35" ht="12" customHeight="1">
      <c r="B50" s="53"/>
      <c r="C50" s="103"/>
      <c r="D50" s="103"/>
      <c r="E50" s="248" t="s">
        <v>135</v>
      </c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53"/>
      <c r="AE50" s="106">
        <v>8604</v>
      </c>
      <c r="AF50" s="130">
        <f t="shared" si="5"/>
        <v>0</v>
      </c>
      <c r="AG50" s="195">
        <f t="shared" si="4"/>
        <v>-8.681808533220126</v>
      </c>
      <c r="AH50" s="54"/>
      <c r="AI50" s="42">
        <v>9422</v>
      </c>
    </row>
    <row r="51" spans="1:35" s="16" customFormat="1" ht="12" customHeight="1">
      <c r="A51" s="112"/>
      <c r="B51" s="53"/>
      <c r="C51" s="233" t="s">
        <v>264</v>
      </c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53"/>
      <c r="AE51" s="97">
        <f>SUM(AE52)</f>
        <v>133569</v>
      </c>
      <c r="AF51" s="192">
        <f t="shared" si="5"/>
        <v>0.4</v>
      </c>
      <c r="AG51" s="204">
        <f t="shared" si="4"/>
        <v>-4.043190586004009</v>
      </c>
      <c r="AH51" s="138"/>
      <c r="AI51" s="44">
        <v>139197</v>
      </c>
    </row>
    <row r="52" spans="2:35" ht="12" customHeight="1">
      <c r="B52" s="53"/>
      <c r="C52" s="103"/>
      <c r="D52" s="248" t="s">
        <v>268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53"/>
      <c r="AE52" s="106">
        <f>SUM(AE53)</f>
        <v>133569</v>
      </c>
      <c r="AF52" s="130">
        <f t="shared" si="5"/>
        <v>0.4</v>
      </c>
      <c r="AG52" s="195">
        <f t="shared" si="4"/>
        <v>-4.043190586004009</v>
      </c>
      <c r="AH52" s="54"/>
      <c r="AI52" s="181">
        <v>139197</v>
      </c>
    </row>
    <row r="53" spans="2:35" ht="12" customHeight="1">
      <c r="B53" s="53"/>
      <c r="C53" s="103"/>
      <c r="D53" s="103"/>
      <c r="E53" s="248" t="s">
        <v>268</v>
      </c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53"/>
      <c r="AE53" s="106">
        <v>133569</v>
      </c>
      <c r="AF53" s="130">
        <f t="shared" si="5"/>
        <v>0.4</v>
      </c>
      <c r="AG53" s="195">
        <f t="shared" si="4"/>
        <v>-4.043190586004009</v>
      </c>
      <c r="AH53" s="54"/>
      <c r="AI53" s="42">
        <v>139197</v>
      </c>
    </row>
    <row r="54" spans="2:35" ht="10.5" customHeight="1">
      <c r="B54" s="5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53"/>
      <c r="AE54" s="106"/>
      <c r="AF54" s="130"/>
      <c r="AG54" s="195"/>
      <c r="AH54" s="54"/>
      <c r="AI54" s="45"/>
    </row>
    <row r="55" spans="2:35" ht="10.5" customHeight="1">
      <c r="B55" s="5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53"/>
      <c r="AE55" s="106"/>
      <c r="AF55" s="129"/>
      <c r="AG55" s="195"/>
      <c r="AH55" s="54"/>
      <c r="AI55" s="42"/>
    </row>
    <row r="56" spans="2:35" ht="12" customHeight="1">
      <c r="B56" s="96"/>
      <c r="C56" s="233" t="s">
        <v>296</v>
      </c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96"/>
      <c r="AE56" s="97">
        <f>SUM(AE57,AE59,AE61,AE63,AE65)</f>
        <v>12496376</v>
      </c>
      <c r="AF56" s="192">
        <v>100</v>
      </c>
      <c r="AG56" s="204">
        <f aca="true" t="shared" si="6" ref="AG56:AG66">SUM(AE56/AI56-1)*100</f>
        <v>11.41071354382217</v>
      </c>
      <c r="AH56" s="54"/>
      <c r="AI56" s="180">
        <v>11216494</v>
      </c>
    </row>
    <row r="57" spans="2:35" ht="12" customHeight="1">
      <c r="B57" s="53"/>
      <c r="C57" s="103"/>
      <c r="D57" s="248" t="s">
        <v>59</v>
      </c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53"/>
      <c r="AE57" s="106">
        <f>SUM(AE58)</f>
        <v>148070</v>
      </c>
      <c r="AF57" s="130">
        <f aca="true" t="shared" si="7" ref="AF57:AF66">ROUND(AE57/AE$56*100,1)</f>
        <v>1.2</v>
      </c>
      <c r="AG57" s="195">
        <f t="shared" si="6"/>
        <v>-5.60432484811394</v>
      </c>
      <c r="AH57" s="54"/>
      <c r="AI57" s="181">
        <v>156861</v>
      </c>
    </row>
    <row r="58" spans="2:35" ht="12" customHeight="1">
      <c r="B58" s="53"/>
      <c r="C58" s="103"/>
      <c r="D58" s="103"/>
      <c r="E58" s="248" t="s">
        <v>60</v>
      </c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53"/>
      <c r="AE58" s="106">
        <v>148070</v>
      </c>
      <c r="AF58" s="130">
        <f t="shared" si="7"/>
        <v>1.2</v>
      </c>
      <c r="AG58" s="195">
        <f t="shared" si="6"/>
        <v>-5.60432484811394</v>
      </c>
      <c r="AH58" s="81"/>
      <c r="AI58" s="42">
        <v>156861</v>
      </c>
    </row>
    <row r="59" spans="1:35" s="16" customFormat="1" ht="12" customHeight="1">
      <c r="A59" s="112"/>
      <c r="B59" s="53"/>
      <c r="C59" s="103"/>
      <c r="D59" s="248" t="s">
        <v>297</v>
      </c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53"/>
      <c r="AE59" s="106">
        <f>SUM(AE60)</f>
        <v>11636907</v>
      </c>
      <c r="AF59" s="130">
        <f t="shared" si="7"/>
        <v>93.1</v>
      </c>
      <c r="AG59" s="195">
        <f t="shared" si="6"/>
        <v>12.064137369369421</v>
      </c>
      <c r="AH59" s="138"/>
      <c r="AI59" s="181">
        <v>10384149</v>
      </c>
    </row>
    <row r="60" spans="2:35" ht="12" customHeight="1">
      <c r="B60" s="53"/>
      <c r="C60" s="103"/>
      <c r="D60" s="103"/>
      <c r="E60" s="248" t="s">
        <v>297</v>
      </c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53"/>
      <c r="AE60" s="106">
        <v>11636907</v>
      </c>
      <c r="AF60" s="130">
        <f t="shared" si="7"/>
        <v>93.1</v>
      </c>
      <c r="AG60" s="195">
        <f t="shared" si="6"/>
        <v>12.064137369369421</v>
      </c>
      <c r="AH60" s="54"/>
      <c r="AI60" s="42">
        <v>10384149</v>
      </c>
    </row>
    <row r="61" spans="1:35" s="16" customFormat="1" ht="12" customHeight="1">
      <c r="A61" s="112"/>
      <c r="B61" s="53"/>
      <c r="C61" s="103"/>
      <c r="D61" s="248" t="s">
        <v>130</v>
      </c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53"/>
      <c r="AE61" s="106">
        <f>SUM(AE62)</f>
        <v>449138</v>
      </c>
      <c r="AF61" s="130">
        <f t="shared" si="7"/>
        <v>3.6</v>
      </c>
      <c r="AG61" s="195">
        <f t="shared" si="6"/>
        <v>-4.41472539914276</v>
      </c>
      <c r="AH61" s="138"/>
      <c r="AI61" s="181">
        <v>469882</v>
      </c>
    </row>
    <row r="62" spans="2:35" ht="12" customHeight="1">
      <c r="B62" s="53"/>
      <c r="C62" s="103"/>
      <c r="D62" s="103"/>
      <c r="E62" s="248" t="s">
        <v>130</v>
      </c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53"/>
      <c r="AE62" s="106">
        <v>449138</v>
      </c>
      <c r="AF62" s="130">
        <f t="shared" si="7"/>
        <v>3.6</v>
      </c>
      <c r="AG62" s="195">
        <f t="shared" si="6"/>
        <v>-4.41472539914276</v>
      </c>
      <c r="AH62" s="54"/>
      <c r="AI62" s="42">
        <v>469882</v>
      </c>
    </row>
    <row r="63" spans="1:35" s="16" customFormat="1" ht="12" customHeight="1">
      <c r="A63" s="112"/>
      <c r="B63" s="53"/>
      <c r="C63" s="103"/>
      <c r="D63" s="248" t="s">
        <v>123</v>
      </c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53"/>
      <c r="AE63" s="106">
        <f>SUM(AE64)</f>
        <v>242060</v>
      </c>
      <c r="AF63" s="130">
        <f t="shared" si="7"/>
        <v>1.9</v>
      </c>
      <c r="AG63" s="195">
        <f t="shared" si="6"/>
        <v>29.02985074626865</v>
      </c>
      <c r="AH63" s="138"/>
      <c r="AI63" s="181">
        <v>187600</v>
      </c>
    </row>
    <row r="64" spans="2:35" ht="12" customHeight="1">
      <c r="B64" s="53"/>
      <c r="C64" s="103"/>
      <c r="D64" s="103"/>
      <c r="E64" s="248" t="s">
        <v>123</v>
      </c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53"/>
      <c r="AE64" s="106">
        <v>242060</v>
      </c>
      <c r="AF64" s="130">
        <f t="shared" si="7"/>
        <v>1.9</v>
      </c>
      <c r="AG64" s="195">
        <f t="shared" si="6"/>
        <v>29.02985074626865</v>
      </c>
      <c r="AH64" s="54"/>
      <c r="AI64" s="42">
        <v>187600</v>
      </c>
    </row>
    <row r="65" spans="1:35" s="16" customFormat="1" ht="12" customHeight="1">
      <c r="A65" s="112"/>
      <c r="B65" s="53"/>
      <c r="C65" s="103"/>
      <c r="D65" s="248" t="s">
        <v>92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53"/>
      <c r="AE65" s="106">
        <f>SUM(AE66)</f>
        <v>20201</v>
      </c>
      <c r="AF65" s="130">
        <f t="shared" si="7"/>
        <v>0.2</v>
      </c>
      <c r="AG65" s="195">
        <f t="shared" si="6"/>
        <v>12.215309410065544</v>
      </c>
      <c r="AH65" s="138"/>
      <c r="AI65" s="181">
        <v>18002</v>
      </c>
    </row>
    <row r="66" spans="2:35" ht="12" customHeight="1">
      <c r="B66" s="53"/>
      <c r="C66" s="103"/>
      <c r="D66" s="103"/>
      <c r="E66" s="248" t="s">
        <v>137</v>
      </c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53"/>
      <c r="AE66" s="106">
        <v>20201</v>
      </c>
      <c r="AF66" s="130">
        <f t="shared" si="7"/>
        <v>0.2</v>
      </c>
      <c r="AG66" s="195">
        <f t="shared" si="6"/>
        <v>12.215309410065544</v>
      </c>
      <c r="AH66" s="54"/>
      <c r="AI66" s="42">
        <v>18002</v>
      </c>
    </row>
    <row r="67" spans="2:35" ht="10.5" customHeight="1">
      <c r="B67" s="5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53"/>
      <c r="AE67" s="106"/>
      <c r="AF67" s="130"/>
      <c r="AG67" s="129"/>
      <c r="AH67" s="54"/>
      <c r="AI67" s="45"/>
    </row>
    <row r="68" spans="2:35" ht="10.5" customHeight="1">
      <c r="B68" s="5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53"/>
      <c r="AE68" s="106"/>
      <c r="AF68" s="129"/>
      <c r="AG68" s="129"/>
      <c r="AH68" s="54"/>
      <c r="AI68" s="42"/>
    </row>
    <row r="69" spans="2:34" ht="10.5" customHeight="1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113"/>
      <c r="AF69" s="50"/>
      <c r="AG69" s="50"/>
      <c r="AH69" s="53"/>
    </row>
    <row r="70" spans="2:34" ht="10.5" customHeight="1">
      <c r="B70" s="244"/>
      <c r="C70" s="244"/>
      <c r="D70" s="244"/>
      <c r="E70" s="51"/>
      <c r="AH70" s="53"/>
    </row>
  </sheetData>
  <sheetProtection/>
  <mergeCells count="58">
    <mergeCell ref="B70:D70"/>
    <mergeCell ref="B3:AG3"/>
    <mergeCell ref="D12:AC12"/>
    <mergeCell ref="E11:AC11"/>
    <mergeCell ref="D10:AC10"/>
    <mergeCell ref="C9:AC9"/>
    <mergeCell ref="E66:AC66"/>
    <mergeCell ref="D59:AC59"/>
    <mergeCell ref="E60:AC60"/>
    <mergeCell ref="D61:AC61"/>
    <mergeCell ref="C56:AC56"/>
    <mergeCell ref="D57:AC57"/>
    <mergeCell ref="E58:AC58"/>
    <mergeCell ref="D65:AC65"/>
    <mergeCell ref="E62:AC62"/>
    <mergeCell ref="D63:AC63"/>
    <mergeCell ref="E64:AC64"/>
    <mergeCell ref="B5:AD6"/>
    <mergeCell ref="AE5:AG5"/>
    <mergeCell ref="E16:AC16"/>
    <mergeCell ref="E15:AC15"/>
    <mergeCell ref="E14:AC14"/>
    <mergeCell ref="E13:AC13"/>
    <mergeCell ref="E17:AC17"/>
    <mergeCell ref="D21:AC21"/>
    <mergeCell ref="E22:AC22"/>
    <mergeCell ref="D19:AC19"/>
    <mergeCell ref="E20:AC20"/>
    <mergeCell ref="E28:AC28"/>
    <mergeCell ref="E24:AC24"/>
    <mergeCell ref="D23:AC23"/>
    <mergeCell ref="E18:AC18"/>
    <mergeCell ref="D27:AC27"/>
    <mergeCell ref="E26:AC26"/>
    <mergeCell ref="D25:AC25"/>
    <mergeCell ref="E31:AC31"/>
    <mergeCell ref="D29:AC29"/>
    <mergeCell ref="E30:AC30"/>
    <mergeCell ref="E36:AC36"/>
    <mergeCell ref="D35:AC35"/>
    <mergeCell ref="E34:AC34"/>
    <mergeCell ref="E33:AC33"/>
    <mergeCell ref="D32:AC32"/>
    <mergeCell ref="E46:AC46"/>
    <mergeCell ref="D47:AC47"/>
    <mergeCell ref="C39:AC39"/>
    <mergeCell ref="D45:AC45"/>
    <mergeCell ref="E42:AC42"/>
    <mergeCell ref="D43:AC43"/>
    <mergeCell ref="E44:AC44"/>
    <mergeCell ref="C40:AC40"/>
    <mergeCell ref="D41:AC41"/>
    <mergeCell ref="E53:AC53"/>
    <mergeCell ref="D52:AC52"/>
    <mergeCell ref="C51:AC51"/>
    <mergeCell ref="E48:AC48"/>
    <mergeCell ref="D49:AC49"/>
    <mergeCell ref="E50:AC5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84"/>
  <sheetViews>
    <sheetView workbookViewId="0" topLeftCell="A1">
      <selection activeCell="B1" sqref="B1"/>
    </sheetView>
  </sheetViews>
  <sheetFormatPr defaultColWidth="9.00390625" defaultRowHeight="13.5"/>
  <cols>
    <col min="1" max="30" width="1.625" style="48" customWidth="1"/>
    <col min="31" max="33" width="17.375" style="48" customWidth="1"/>
    <col min="34" max="34" width="1.625" style="48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136" t="s">
        <v>298</v>
      </c>
      <c r="AH1" s="136"/>
    </row>
    <row r="2" ht="9" customHeight="1"/>
    <row r="3" spans="1:35" s="1" customFormat="1" ht="15" customHeight="1">
      <c r="A3" s="89"/>
      <c r="B3" s="236" t="s">
        <v>309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85"/>
      <c r="AI3"/>
    </row>
    <row r="4" spans="2:35" ht="9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3"/>
      <c r="AI4" s="179"/>
    </row>
    <row r="5" spans="2:35" ht="18" customHeight="1">
      <c r="B5" s="234" t="s">
        <v>204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 t="s">
        <v>206</v>
      </c>
      <c r="AF5" s="274"/>
      <c r="AG5" s="276"/>
      <c r="AH5" s="53"/>
      <c r="AI5" s="179"/>
    </row>
    <row r="6" spans="2:35" ht="18" customHeight="1">
      <c r="B6" s="23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95" t="s">
        <v>11</v>
      </c>
      <c r="AF6" s="95" t="s">
        <v>12</v>
      </c>
      <c r="AG6" s="116" t="s">
        <v>13</v>
      </c>
      <c r="AH6" s="103"/>
      <c r="AI6" s="38" t="s">
        <v>319</v>
      </c>
    </row>
    <row r="7" spans="2:35" ht="12" customHeight="1">
      <c r="B7" s="5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3"/>
      <c r="AE7" s="126" t="s">
        <v>215</v>
      </c>
      <c r="AF7" s="127" t="s">
        <v>226</v>
      </c>
      <c r="AG7" s="127" t="s">
        <v>226</v>
      </c>
      <c r="AH7" s="81"/>
      <c r="AI7" s="38" t="s">
        <v>371</v>
      </c>
    </row>
    <row r="8" spans="2:34" ht="6.7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6"/>
      <c r="AF8" s="53"/>
      <c r="AG8" s="53"/>
      <c r="AH8" s="53"/>
    </row>
    <row r="9" spans="2:35" ht="12" customHeight="1">
      <c r="B9" s="96"/>
      <c r="C9" s="233" t="s">
        <v>110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96"/>
      <c r="AE9" s="97">
        <f>SUM(AE10,AE12)</f>
        <v>59107</v>
      </c>
      <c r="AF9" s="192">
        <v>100</v>
      </c>
      <c r="AG9" s="204">
        <f aca="true" t="shared" si="0" ref="AG9:AG14">SUM(AE9/AI9-1)*100</f>
        <v>-13.89592984296244</v>
      </c>
      <c r="AH9" s="54"/>
      <c r="AI9" s="180">
        <v>68646</v>
      </c>
    </row>
    <row r="10" spans="2:35" ht="12" customHeight="1">
      <c r="B10" s="53"/>
      <c r="C10" s="103"/>
      <c r="D10" s="248" t="s">
        <v>136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53"/>
      <c r="AE10" s="106">
        <f>SUM(AE11)</f>
        <v>59100</v>
      </c>
      <c r="AF10" s="130">
        <f>ROUND(AE10/AE$9*100,1)</f>
        <v>100</v>
      </c>
      <c r="AG10" s="195">
        <f t="shared" si="0"/>
        <v>-13.897346989320935</v>
      </c>
      <c r="AH10" s="54"/>
      <c r="AI10" s="181">
        <v>68639</v>
      </c>
    </row>
    <row r="11" spans="2:35" ht="12" customHeight="1">
      <c r="B11" s="53"/>
      <c r="C11" s="103"/>
      <c r="D11" s="103"/>
      <c r="E11" s="248" t="s">
        <v>136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53"/>
      <c r="AE11" s="106">
        <v>59100</v>
      </c>
      <c r="AF11" s="130">
        <f>ROUND(AE11/AE$9*100,1)</f>
        <v>100</v>
      </c>
      <c r="AG11" s="195">
        <f t="shared" si="0"/>
        <v>-13.897346989320935</v>
      </c>
      <c r="AH11" s="81"/>
      <c r="AI11" s="42">
        <v>68639</v>
      </c>
    </row>
    <row r="12" spans="1:35" s="16" customFormat="1" ht="12" customHeight="1">
      <c r="A12" s="112"/>
      <c r="B12" s="53"/>
      <c r="C12" s="103"/>
      <c r="D12" s="248" t="s">
        <v>134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53"/>
      <c r="AE12" s="106">
        <f>SUM(AE13:AE14)</f>
        <v>7</v>
      </c>
      <c r="AF12" s="130">
        <f>ROUND(AE12/AE$9*100,1)</f>
        <v>0</v>
      </c>
      <c r="AG12" s="195">
        <f t="shared" si="0"/>
        <v>0</v>
      </c>
      <c r="AH12" s="138"/>
      <c r="AI12" s="181">
        <v>7</v>
      </c>
    </row>
    <row r="13" spans="2:35" ht="12" customHeight="1">
      <c r="B13" s="53"/>
      <c r="C13" s="103"/>
      <c r="D13" s="103"/>
      <c r="E13" s="248" t="s">
        <v>137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53"/>
      <c r="AE13" s="106">
        <v>1</v>
      </c>
      <c r="AF13" s="130">
        <f>ROUND(AE13/AE$9*100,1)</f>
        <v>0</v>
      </c>
      <c r="AG13" s="195">
        <f t="shared" si="0"/>
        <v>0</v>
      </c>
      <c r="AH13" s="54"/>
      <c r="AI13" s="42">
        <v>1</v>
      </c>
    </row>
    <row r="14" spans="2:35" ht="12" customHeight="1">
      <c r="B14" s="53"/>
      <c r="C14" s="103"/>
      <c r="D14" s="103"/>
      <c r="E14" s="248" t="s">
        <v>138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53"/>
      <c r="AE14" s="106">
        <v>6</v>
      </c>
      <c r="AF14" s="130">
        <f>ROUND(AE14/AE$9*100,1)</f>
        <v>0</v>
      </c>
      <c r="AG14" s="195">
        <f t="shared" si="0"/>
        <v>0</v>
      </c>
      <c r="AH14" s="54"/>
      <c r="AI14" s="42">
        <v>6</v>
      </c>
    </row>
    <row r="15" spans="2:35" ht="10.5" customHeight="1">
      <c r="B15" s="5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53"/>
      <c r="AE15" s="106"/>
      <c r="AF15" s="130"/>
      <c r="AG15" s="195"/>
      <c r="AH15" s="54"/>
      <c r="AI15" s="45"/>
    </row>
    <row r="16" spans="2:35" ht="10.5" customHeight="1">
      <c r="B16" s="5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53"/>
      <c r="AE16" s="205"/>
      <c r="AF16" s="206"/>
      <c r="AG16" s="207"/>
      <c r="AH16" s="54"/>
      <c r="AI16" s="42"/>
    </row>
    <row r="17" spans="2:35" ht="12" customHeight="1">
      <c r="B17" s="96"/>
      <c r="C17" s="233" t="s">
        <v>113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96"/>
      <c r="AE17" s="97">
        <f>SUM(AE18,AE20,AE22,AE24)</f>
        <v>524602</v>
      </c>
      <c r="AF17" s="192">
        <v>100</v>
      </c>
      <c r="AG17" s="204">
        <f aca="true" t="shared" si="1" ref="AG17:AG25">SUM(AE17/AI17-1)*100</f>
        <v>3.417128618402887</v>
      </c>
      <c r="AH17" s="140"/>
      <c r="AI17" s="180">
        <v>507268</v>
      </c>
    </row>
    <row r="18" spans="2:35" ht="12" customHeight="1">
      <c r="B18" s="53"/>
      <c r="C18" s="103"/>
      <c r="D18" s="248" t="s">
        <v>139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53"/>
      <c r="AE18" s="106">
        <f>SUM(AE19)</f>
        <v>188132</v>
      </c>
      <c r="AF18" s="130">
        <f aca="true" t="shared" si="2" ref="AF18:AF25">ROUND(AE18/AE$17*100,1)</f>
        <v>35.9</v>
      </c>
      <c r="AG18" s="195">
        <f t="shared" si="1"/>
        <v>-1.5634156550858092</v>
      </c>
      <c r="AH18" s="140"/>
      <c r="AI18" s="181">
        <v>191120</v>
      </c>
    </row>
    <row r="19" spans="2:35" ht="12" customHeight="1">
      <c r="B19" s="53"/>
      <c r="C19" s="103"/>
      <c r="D19" s="103"/>
      <c r="E19" s="248" t="s">
        <v>139</v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53"/>
      <c r="AE19" s="106">
        <v>188132</v>
      </c>
      <c r="AF19" s="130">
        <f t="shared" si="2"/>
        <v>35.9</v>
      </c>
      <c r="AG19" s="195">
        <f t="shared" si="1"/>
        <v>-1.5634156550858092</v>
      </c>
      <c r="AH19" s="140"/>
      <c r="AI19" s="42">
        <v>191120</v>
      </c>
    </row>
    <row r="20" spans="2:35" ht="12" customHeight="1">
      <c r="B20" s="53"/>
      <c r="C20" s="53"/>
      <c r="D20" s="248" t="s">
        <v>91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53"/>
      <c r="AE20" s="106">
        <f>SUM(AE21)</f>
        <v>233924</v>
      </c>
      <c r="AF20" s="130">
        <f t="shared" si="2"/>
        <v>44.6</v>
      </c>
      <c r="AG20" s="195">
        <f t="shared" si="1"/>
        <v>0</v>
      </c>
      <c r="AH20" s="139"/>
      <c r="AI20" s="181">
        <v>233924</v>
      </c>
    </row>
    <row r="21" spans="1:35" s="16" customFormat="1" ht="12" customHeight="1">
      <c r="A21" s="112"/>
      <c r="B21" s="53"/>
      <c r="C21" s="103"/>
      <c r="D21" s="53"/>
      <c r="E21" s="248" t="s">
        <v>91</v>
      </c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53"/>
      <c r="AE21" s="106">
        <v>233924</v>
      </c>
      <c r="AF21" s="130">
        <f t="shared" si="2"/>
        <v>44.6</v>
      </c>
      <c r="AG21" s="195">
        <f t="shared" si="1"/>
        <v>0</v>
      </c>
      <c r="AH21" s="138"/>
      <c r="AI21" s="42">
        <v>233924</v>
      </c>
    </row>
    <row r="22" spans="2:35" ht="12" customHeight="1">
      <c r="B22" s="53"/>
      <c r="C22" s="103"/>
      <c r="D22" s="248" t="s">
        <v>134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53"/>
      <c r="AE22" s="106">
        <f>SUM(AE23)</f>
        <v>97546</v>
      </c>
      <c r="AF22" s="130">
        <f t="shared" si="2"/>
        <v>18.6</v>
      </c>
      <c r="AG22" s="195">
        <f t="shared" si="1"/>
        <v>26.31565316481923</v>
      </c>
      <c r="AH22" s="54"/>
      <c r="AI22" s="181">
        <v>77224</v>
      </c>
    </row>
    <row r="23" spans="2:35" ht="12" customHeight="1">
      <c r="B23" s="53"/>
      <c r="C23" s="103"/>
      <c r="D23" s="53"/>
      <c r="E23" s="248" t="s">
        <v>269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53"/>
      <c r="AE23" s="106">
        <v>97546</v>
      </c>
      <c r="AF23" s="130">
        <f t="shared" si="2"/>
        <v>18.6</v>
      </c>
      <c r="AG23" s="195">
        <f t="shared" si="1"/>
        <v>26.31565316481923</v>
      </c>
      <c r="AH23" s="54"/>
      <c r="AI23" s="42">
        <v>77224</v>
      </c>
    </row>
    <row r="24" spans="2:35" ht="12" customHeight="1">
      <c r="B24" s="53"/>
      <c r="C24" s="103"/>
      <c r="D24" s="248" t="s">
        <v>140</v>
      </c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53"/>
      <c r="AE24" s="106">
        <f>SUM(AE25)</f>
        <v>5000</v>
      </c>
      <c r="AF24" s="130">
        <f t="shared" si="2"/>
        <v>1</v>
      </c>
      <c r="AG24" s="195">
        <f t="shared" si="1"/>
        <v>0</v>
      </c>
      <c r="AH24" s="53"/>
      <c r="AI24" s="181">
        <v>5000</v>
      </c>
    </row>
    <row r="25" spans="2:35" ht="12" customHeight="1">
      <c r="B25" s="53"/>
      <c r="C25" s="103"/>
      <c r="D25" s="53"/>
      <c r="E25" s="248" t="s">
        <v>141</v>
      </c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53"/>
      <c r="AE25" s="106">
        <v>5000</v>
      </c>
      <c r="AF25" s="130">
        <f t="shared" si="2"/>
        <v>1</v>
      </c>
      <c r="AG25" s="195">
        <f t="shared" si="1"/>
        <v>0</v>
      </c>
      <c r="AH25" s="53"/>
      <c r="AI25" s="42">
        <v>5000</v>
      </c>
    </row>
    <row r="26" spans="2:35" ht="10.5" customHeight="1">
      <c r="B26" s="53"/>
      <c r="C26" s="103"/>
      <c r="D26" s="5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53"/>
      <c r="AE26" s="106"/>
      <c r="AF26" s="130"/>
      <c r="AG26" s="196"/>
      <c r="AH26" s="53"/>
      <c r="AI26" s="42"/>
    </row>
    <row r="27" spans="2:35" ht="10.5" customHeight="1">
      <c r="B27" s="5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53"/>
      <c r="AE27" s="205"/>
      <c r="AF27" s="206"/>
      <c r="AG27" s="207"/>
      <c r="AH27" s="53"/>
      <c r="AI27" s="38"/>
    </row>
    <row r="28" spans="2:35" ht="12" customHeight="1">
      <c r="B28" s="96"/>
      <c r="C28" s="233" t="s">
        <v>115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96"/>
      <c r="AE28" s="97">
        <f>SUM(AE29)</f>
        <v>140458</v>
      </c>
      <c r="AF28" s="192">
        <v>100</v>
      </c>
      <c r="AG28" s="204">
        <f>SUM(AE28/AI28-1)*100</f>
        <v>-34.8044244131804</v>
      </c>
      <c r="AH28" s="53"/>
      <c r="AI28" s="180">
        <v>215441</v>
      </c>
    </row>
    <row r="29" spans="2:35" ht="12" customHeight="1">
      <c r="B29" s="53"/>
      <c r="C29" s="103"/>
      <c r="D29" s="248" t="s">
        <v>142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53"/>
      <c r="AE29" s="106">
        <f>SUM(AE30)</f>
        <v>140458</v>
      </c>
      <c r="AF29" s="130">
        <f>ROUND(AE29/AE$28*100,1)</f>
        <v>100</v>
      </c>
      <c r="AG29" s="195">
        <f>SUM(AE29/AI29-1)*100</f>
        <v>-34.8044244131804</v>
      </c>
      <c r="AH29" s="53"/>
      <c r="AI29" s="181">
        <v>215441</v>
      </c>
    </row>
    <row r="30" spans="2:35" ht="12" customHeight="1">
      <c r="B30" s="53"/>
      <c r="C30" s="103"/>
      <c r="D30" s="103"/>
      <c r="E30" s="248" t="s">
        <v>117</v>
      </c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53"/>
      <c r="AE30" s="106">
        <v>140458</v>
      </c>
      <c r="AF30" s="130">
        <f>ROUND(AE30/AE$28*100,1)</f>
        <v>100</v>
      </c>
      <c r="AG30" s="195">
        <f>SUM(AE30/AI30-1)*100</f>
        <v>-34.8044244131804</v>
      </c>
      <c r="AH30" s="53"/>
      <c r="AI30" s="42">
        <v>215441</v>
      </c>
    </row>
    <row r="31" spans="2:34" ht="10.5" customHeigh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113"/>
      <c r="AF31" s="50"/>
      <c r="AG31" s="50"/>
      <c r="AH31" s="53"/>
    </row>
    <row r="32" spans="2:34" ht="10.5" customHeight="1">
      <c r="B32" s="244"/>
      <c r="C32" s="244"/>
      <c r="D32" s="244"/>
      <c r="E32" s="51"/>
      <c r="AH32" s="53"/>
    </row>
    <row r="33" ht="10.5" customHeight="1">
      <c r="AH33" s="53"/>
    </row>
    <row r="34" ht="11.25">
      <c r="AH34" s="53"/>
    </row>
    <row r="35" ht="11.25">
      <c r="AH35" s="53"/>
    </row>
    <row r="36" ht="11.25">
      <c r="AH36" s="53"/>
    </row>
    <row r="37" ht="11.25">
      <c r="AH37" s="53"/>
    </row>
    <row r="38" ht="11.25">
      <c r="AH38" s="53"/>
    </row>
    <row r="39" ht="11.25">
      <c r="AH39" s="53"/>
    </row>
    <row r="40" ht="11.25">
      <c r="AH40" s="53"/>
    </row>
    <row r="41" ht="11.25">
      <c r="AH41" s="53"/>
    </row>
    <row r="42" ht="11.25">
      <c r="AH42" s="53"/>
    </row>
    <row r="43" ht="11.25">
      <c r="AH43" s="53"/>
    </row>
    <row r="44" ht="11.25">
      <c r="AH44" s="53"/>
    </row>
    <row r="45" ht="11.25">
      <c r="AH45" s="53"/>
    </row>
    <row r="46" ht="11.25">
      <c r="AH46" s="53"/>
    </row>
    <row r="47" ht="11.25">
      <c r="AH47" s="53"/>
    </row>
    <row r="48" ht="11.25">
      <c r="AH48" s="53"/>
    </row>
    <row r="49" ht="11.25">
      <c r="AH49" s="53"/>
    </row>
    <row r="50" ht="11.25">
      <c r="AH50" s="53"/>
    </row>
    <row r="51" ht="11.25">
      <c r="AH51" s="53"/>
    </row>
    <row r="52" ht="11.25">
      <c r="AH52" s="53"/>
    </row>
    <row r="53" ht="11.25">
      <c r="AH53" s="53"/>
    </row>
    <row r="54" ht="11.25">
      <c r="AH54" s="53"/>
    </row>
    <row r="55" ht="11.25">
      <c r="AH55" s="53"/>
    </row>
    <row r="56" ht="11.25">
      <c r="AH56" s="53"/>
    </row>
    <row r="57" ht="11.25">
      <c r="AH57" s="53"/>
    </row>
    <row r="58" ht="11.25">
      <c r="AH58" s="53"/>
    </row>
    <row r="59" ht="11.25">
      <c r="AH59" s="53"/>
    </row>
    <row r="60" ht="11.25">
      <c r="AH60" s="53"/>
    </row>
    <row r="61" ht="11.25">
      <c r="AH61" s="53"/>
    </row>
    <row r="62" ht="11.25">
      <c r="AH62" s="53"/>
    </row>
    <row r="63" ht="11.25">
      <c r="AH63" s="53"/>
    </row>
    <row r="64" ht="11.25">
      <c r="AH64" s="53"/>
    </row>
    <row r="65" ht="11.25">
      <c r="AH65" s="53"/>
    </row>
    <row r="66" ht="11.25">
      <c r="AH66" s="53"/>
    </row>
    <row r="67" ht="11.25">
      <c r="AH67" s="53"/>
    </row>
    <row r="68" ht="11.25">
      <c r="AH68" s="53"/>
    </row>
    <row r="69" ht="11.25">
      <c r="AH69" s="53"/>
    </row>
    <row r="70" ht="11.25">
      <c r="AH70" s="53"/>
    </row>
    <row r="71" ht="11.25">
      <c r="AH71" s="53"/>
    </row>
    <row r="72" ht="11.25">
      <c r="AH72" s="53"/>
    </row>
    <row r="73" ht="11.25">
      <c r="AH73" s="53"/>
    </row>
    <row r="74" ht="11.25">
      <c r="AH74" s="53"/>
    </row>
    <row r="75" ht="11.25">
      <c r="AH75" s="53"/>
    </row>
    <row r="76" ht="11.25">
      <c r="AH76" s="53"/>
    </row>
    <row r="77" ht="11.25">
      <c r="AH77" s="53"/>
    </row>
    <row r="78" ht="11.25">
      <c r="AH78" s="53"/>
    </row>
    <row r="79" ht="11.25">
      <c r="AH79" s="53"/>
    </row>
    <row r="80" ht="11.25">
      <c r="AH80" s="53"/>
    </row>
    <row r="81" ht="11.25">
      <c r="AH81" s="53"/>
    </row>
    <row r="82" ht="11.25">
      <c r="AH82" s="53"/>
    </row>
    <row r="83" ht="11.25">
      <c r="AH83" s="53"/>
    </row>
    <row r="84" ht="11.25">
      <c r="AH84" s="53"/>
    </row>
    <row r="85" ht="11.25">
      <c r="AH85" s="53"/>
    </row>
    <row r="86" ht="11.25">
      <c r="AH86" s="53"/>
    </row>
    <row r="87" ht="11.25">
      <c r="AH87" s="53"/>
    </row>
    <row r="88" ht="11.25">
      <c r="AH88" s="53"/>
    </row>
    <row r="89" ht="11.25">
      <c r="AH89" s="53"/>
    </row>
    <row r="90" ht="11.25">
      <c r="AH90" s="53"/>
    </row>
    <row r="91" ht="11.25">
      <c r="AH91" s="53"/>
    </row>
    <row r="92" ht="11.25">
      <c r="AH92" s="53"/>
    </row>
    <row r="93" ht="11.25">
      <c r="AH93" s="53"/>
    </row>
    <row r="94" ht="11.25">
      <c r="AH94" s="53"/>
    </row>
    <row r="95" ht="11.25">
      <c r="AH95" s="53"/>
    </row>
    <row r="96" ht="11.25">
      <c r="AH96" s="53"/>
    </row>
    <row r="97" ht="11.25">
      <c r="AH97" s="53"/>
    </row>
    <row r="98" ht="11.25">
      <c r="AH98" s="53"/>
    </row>
    <row r="99" ht="11.25">
      <c r="AH99" s="53"/>
    </row>
    <row r="100" ht="11.25">
      <c r="AH100" s="53"/>
    </row>
    <row r="101" ht="11.25">
      <c r="AH101" s="53"/>
    </row>
    <row r="102" ht="11.25">
      <c r="AH102" s="53"/>
    </row>
    <row r="103" ht="11.25">
      <c r="AH103" s="53"/>
    </row>
    <row r="104" ht="11.25">
      <c r="AH104" s="53"/>
    </row>
    <row r="105" ht="11.25">
      <c r="AH105" s="53"/>
    </row>
    <row r="106" ht="11.25">
      <c r="AH106" s="53"/>
    </row>
    <row r="107" ht="11.25">
      <c r="AH107" s="53"/>
    </row>
    <row r="108" ht="11.25">
      <c r="AH108" s="53"/>
    </row>
    <row r="109" ht="11.25">
      <c r="AH109" s="53"/>
    </row>
    <row r="110" ht="11.25">
      <c r="AH110" s="53"/>
    </row>
    <row r="111" ht="11.25">
      <c r="AH111" s="53"/>
    </row>
    <row r="112" ht="11.25">
      <c r="AH112" s="53"/>
    </row>
    <row r="113" ht="11.25">
      <c r="AH113" s="53"/>
    </row>
    <row r="114" ht="11.25">
      <c r="AH114" s="53"/>
    </row>
    <row r="115" ht="11.25">
      <c r="AH115" s="53"/>
    </row>
    <row r="116" ht="11.25">
      <c r="AH116" s="53"/>
    </row>
    <row r="117" ht="11.25">
      <c r="AH117" s="53"/>
    </row>
    <row r="118" ht="11.25">
      <c r="AH118" s="53"/>
    </row>
    <row r="119" ht="11.25">
      <c r="AH119" s="53"/>
    </row>
    <row r="120" ht="11.25">
      <c r="AH120" s="53"/>
    </row>
    <row r="121" ht="11.25">
      <c r="AH121" s="53"/>
    </row>
    <row r="122" ht="11.25">
      <c r="AH122" s="53"/>
    </row>
    <row r="123" ht="11.25">
      <c r="AH123" s="53"/>
    </row>
    <row r="124" ht="11.25">
      <c r="AH124" s="53"/>
    </row>
    <row r="125" ht="11.25">
      <c r="AH125" s="53"/>
    </row>
    <row r="126" ht="11.25">
      <c r="AH126" s="53"/>
    </row>
    <row r="127" ht="11.25">
      <c r="AH127" s="53"/>
    </row>
    <row r="128" ht="11.25">
      <c r="AH128" s="53"/>
    </row>
    <row r="129" ht="11.25">
      <c r="AH129" s="53"/>
    </row>
    <row r="130" ht="11.25">
      <c r="AH130" s="53"/>
    </row>
    <row r="131" ht="11.25">
      <c r="AH131" s="53"/>
    </row>
    <row r="132" ht="11.25">
      <c r="AH132" s="53"/>
    </row>
    <row r="133" ht="11.25">
      <c r="AH133" s="53"/>
    </row>
    <row r="134" ht="11.25">
      <c r="AH134" s="53"/>
    </row>
    <row r="135" ht="11.25">
      <c r="AH135" s="53"/>
    </row>
    <row r="136" ht="11.25">
      <c r="AH136" s="53"/>
    </row>
    <row r="137" ht="11.25">
      <c r="AH137" s="53"/>
    </row>
    <row r="138" ht="11.25">
      <c r="AH138" s="53"/>
    </row>
    <row r="139" ht="11.25">
      <c r="AH139" s="53"/>
    </row>
    <row r="140" ht="11.25">
      <c r="AH140" s="53"/>
    </row>
    <row r="141" ht="11.25">
      <c r="AH141" s="53"/>
    </row>
    <row r="142" ht="11.25">
      <c r="AH142" s="53"/>
    </row>
    <row r="143" ht="11.25">
      <c r="AH143" s="53"/>
    </row>
    <row r="144" ht="11.25">
      <c r="AH144" s="53"/>
    </row>
    <row r="145" ht="11.25">
      <c r="AH145" s="53"/>
    </row>
    <row r="146" ht="11.25">
      <c r="AH146" s="53"/>
    </row>
    <row r="147" ht="11.25">
      <c r="AH147" s="53"/>
    </row>
    <row r="148" ht="11.25">
      <c r="AH148" s="53"/>
    </row>
    <row r="149" ht="11.25">
      <c r="AH149" s="53"/>
    </row>
    <row r="150" ht="11.25">
      <c r="AH150" s="53"/>
    </row>
    <row r="151" ht="11.25">
      <c r="AH151" s="53"/>
    </row>
    <row r="152" ht="11.25">
      <c r="AH152" s="53"/>
    </row>
    <row r="153" ht="11.25">
      <c r="AH153" s="53"/>
    </row>
    <row r="154" ht="11.25">
      <c r="AH154" s="53"/>
    </row>
    <row r="155" ht="11.25">
      <c r="AH155" s="53"/>
    </row>
    <row r="156" ht="11.25">
      <c r="AH156" s="53"/>
    </row>
    <row r="157" ht="11.25">
      <c r="AH157" s="53"/>
    </row>
    <row r="158" ht="11.25">
      <c r="AH158" s="53"/>
    </row>
    <row r="159" ht="11.25">
      <c r="AH159" s="53"/>
    </row>
    <row r="160" ht="11.25">
      <c r="AH160" s="53"/>
    </row>
    <row r="161" ht="11.25">
      <c r="AH161" s="53"/>
    </row>
    <row r="162" ht="11.25">
      <c r="AH162" s="53"/>
    </row>
    <row r="163" ht="11.25">
      <c r="AH163" s="53"/>
    </row>
    <row r="164" ht="11.25">
      <c r="AH164" s="53"/>
    </row>
    <row r="165" ht="11.25">
      <c r="AH165" s="53"/>
    </row>
    <row r="166" ht="11.25">
      <c r="AH166" s="53"/>
    </row>
    <row r="167" ht="11.25">
      <c r="AH167" s="53"/>
    </row>
    <row r="168" ht="11.25">
      <c r="AH168" s="53"/>
    </row>
    <row r="169" ht="11.25">
      <c r="AH169" s="53"/>
    </row>
    <row r="170" ht="11.25">
      <c r="AH170" s="53"/>
    </row>
    <row r="171" ht="11.25">
      <c r="AH171" s="53"/>
    </row>
    <row r="172" ht="11.25">
      <c r="AH172" s="53"/>
    </row>
    <row r="173" ht="11.25">
      <c r="AH173" s="53"/>
    </row>
    <row r="174" ht="11.25">
      <c r="AH174" s="53"/>
    </row>
    <row r="175" ht="11.25">
      <c r="AH175" s="53"/>
    </row>
    <row r="176" ht="11.25">
      <c r="AH176" s="53"/>
    </row>
    <row r="177" ht="11.25">
      <c r="AH177" s="53"/>
    </row>
    <row r="178" ht="11.25">
      <c r="AH178" s="53"/>
    </row>
    <row r="179" ht="11.25">
      <c r="AH179" s="53"/>
    </row>
    <row r="180" ht="11.25">
      <c r="AH180" s="53"/>
    </row>
    <row r="181" ht="11.25">
      <c r="AH181" s="53"/>
    </row>
    <row r="182" ht="11.25">
      <c r="AH182" s="53"/>
    </row>
    <row r="183" ht="11.25">
      <c r="AH183" s="53"/>
    </row>
    <row r="184" ht="11.25">
      <c r="AH184" s="53"/>
    </row>
    <row r="185" ht="11.25">
      <c r="AH185" s="53"/>
    </row>
    <row r="186" ht="11.25">
      <c r="AH186" s="53"/>
    </row>
    <row r="187" ht="11.25">
      <c r="AH187" s="53"/>
    </row>
    <row r="188" ht="11.25">
      <c r="AH188" s="53"/>
    </row>
    <row r="189" ht="11.25">
      <c r="AH189" s="53"/>
    </row>
    <row r="190" ht="11.25">
      <c r="AH190" s="53"/>
    </row>
    <row r="191" ht="11.25">
      <c r="AH191" s="53"/>
    </row>
    <row r="192" ht="11.25">
      <c r="AH192" s="53"/>
    </row>
    <row r="193" ht="11.25">
      <c r="AH193" s="53"/>
    </row>
    <row r="194" ht="11.25">
      <c r="AH194" s="53"/>
    </row>
    <row r="195" ht="11.25">
      <c r="AH195" s="53"/>
    </row>
    <row r="196" ht="11.25">
      <c r="AH196" s="53"/>
    </row>
    <row r="197" ht="11.25">
      <c r="AH197" s="53"/>
    </row>
    <row r="198" ht="11.25">
      <c r="AH198" s="53"/>
    </row>
    <row r="199" ht="11.25">
      <c r="AH199" s="53"/>
    </row>
    <row r="200" ht="11.25">
      <c r="AH200" s="53"/>
    </row>
    <row r="201" ht="11.25">
      <c r="AH201" s="53"/>
    </row>
    <row r="202" ht="11.25">
      <c r="AH202" s="53"/>
    </row>
    <row r="203" ht="11.25">
      <c r="AH203" s="53"/>
    </row>
    <row r="204" ht="11.25">
      <c r="AH204" s="53"/>
    </row>
    <row r="205" ht="11.25">
      <c r="AH205" s="53"/>
    </row>
    <row r="206" ht="11.25">
      <c r="AH206" s="53"/>
    </row>
    <row r="207" ht="11.25">
      <c r="AH207" s="53"/>
    </row>
    <row r="208" ht="11.25">
      <c r="AH208" s="53"/>
    </row>
    <row r="209" ht="11.25">
      <c r="AH209" s="53"/>
    </row>
    <row r="210" ht="11.25">
      <c r="AH210" s="53"/>
    </row>
    <row r="211" ht="11.25">
      <c r="AH211" s="53"/>
    </row>
    <row r="212" ht="11.25">
      <c r="AH212" s="53"/>
    </row>
    <row r="213" ht="11.25">
      <c r="AH213" s="53"/>
    </row>
    <row r="214" ht="11.25">
      <c r="AH214" s="53"/>
    </row>
    <row r="215" ht="11.25">
      <c r="AH215" s="53"/>
    </row>
    <row r="216" ht="11.25">
      <c r="AH216" s="53"/>
    </row>
    <row r="217" ht="11.25">
      <c r="AH217" s="53"/>
    </row>
    <row r="218" ht="11.25">
      <c r="AH218" s="53"/>
    </row>
    <row r="219" ht="11.25">
      <c r="AH219" s="53"/>
    </row>
    <row r="220" ht="11.25">
      <c r="AH220" s="53"/>
    </row>
    <row r="221" ht="11.25">
      <c r="AH221" s="53"/>
    </row>
    <row r="222" ht="11.25">
      <c r="AH222" s="53"/>
    </row>
    <row r="223" ht="11.25">
      <c r="AH223" s="53"/>
    </row>
    <row r="224" ht="11.25">
      <c r="AH224" s="53"/>
    </row>
    <row r="225" ht="11.25">
      <c r="AH225" s="53"/>
    </row>
    <row r="226" ht="11.25">
      <c r="AH226" s="53"/>
    </row>
    <row r="227" ht="11.25">
      <c r="AH227" s="53"/>
    </row>
    <row r="228" ht="11.25">
      <c r="AH228" s="53"/>
    </row>
    <row r="229" ht="11.25">
      <c r="AH229" s="53"/>
    </row>
    <row r="230" ht="11.25">
      <c r="AH230" s="53"/>
    </row>
    <row r="231" ht="11.25">
      <c r="AH231" s="53"/>
    </row>
    <row r="232" ht="11.25">
      <c r="AH232" s="53"/>
    </row>
    <row r="233" ht="11.25">
      <c r="AH233" s="53"/>
    </row>
    <row r="234" ht="11.25">
      <c r="AH234" s="53"/>
    </row>
    <row r="235" ht="11.25">
      <c r="AH235" s="53"/>
    </row>
    <row r="236" ht="11.25">
      <c r="AH236" s="53"/>
    </row>
    <row r="237" ht="11.25">
      <c r="AH237" s="53"/>
    </row>
    <row r="238" ht="11.25">
      <c r="AH238" s="53"/>
    </row>
    <row r="239" ht="11.25">
      <c r="AH239" s="53"/>
    </row>
    <row r="240" ht="11.25">
      <c r="AH240" s="53"/>
    </row>
    <row r="241" ht="11.25">
      <c r="AH241" s="53"/>
    </row>
    <row r="242" ht="11.25">
      <c r="AH242" s="53"/>
    </row>
    <row r="243" ht="11.25">
      <c r="AH243" s="53"/>
    </row>
    <row r="244" ht="11.25">
      <c r="AH244" s="53"/>
    </row>
    <row r="245" ht="11.25">
      <c r="AH245" s="53"/>
    </row>
    <row r="246" ht="11.25">
      <c r="AH246" s="53"/>
    </row>
    <row r="247" ht="11.25">
      <c r="AH247" s="53"/>
    </row>
    <row r="248" ht="11.25">
      <c r="AH248" s="53"/>
    </row>
    <row r="249" ht="11.25">
      <c r="AH249" s="53"/>
    </row>
    <row r="250" ht="11.25">
      <c r="AH250" s="53"/>
    </row>
    <row r="251" ht="11.25">
      <c r="AH251" s="53"/>
    </row>
    <row r="252" ht="11.25">
      <c r="AH252" s="53"/>
    </row>
    <row r="253" ht="11.25">
      <c r="AH253" s="53"/>
    </row>
    <row r="254" ht="11.25">
      <c r="AH254" s="53"/>
    </row>
    <row r="255" ht="11.25">
      <c r="AH255" s="53"/>
    </row>
    <row r="256" ht="11.25">
      <c r="AH256" s="53"/>
    </row>
    <row r="257" ht="11.25">
      <c r="AH257" s="53"/>
    </row>
    <row r="258" ht="11.25">
      <c r="AH258" s="53"/>
    </row>
    <row r="259" ht="11.25">
      <c r="AH259" s="53"/>
    </row>
    <row r="260" ht="11.25">
      <c r="AH260" s="53"/>
    </row>
    <row r="261" ht="11.25">
      <c r="AH261" s="53"/>
    </row>
    <row r="262" ht="11.25">
      <c r="AH262" s="53"/>
    </row>
    <row r="263" ht="11.25">
      <c r="AH263" s="53"/>
    </row>
    <row r="264" ht="11.25">
      <c r="AH264" s="53"/>
    </row>
    <row r="265" ht="11.25">
      <c r="AH265" s="53"/>
    </row>
    <row r="266" ht="11.25">
      <c r="AH266" s="53"/>
    </row>
    <row r="267" ht="11.25">
      <c r="AH267" s="53"/>
    </row>
    <row r="268" ht="11.25">
      <c r="AH268" s="53"/>
    </row>
    <row r="269" ht="11.25">
      <c r="AH269" s="53"/>
    </row>
    <row r="270" ht="11.25">
      <c r="AH270" s="53"/>
    </row>
    <row r="271" ht="11.25">
      <c r="AH271" s="53"/>
    </row>
    <row r="272" ht="11.25">
      <c r="AH272" s="53"/>
    </row>
    <row r="273" ht="11.25">
      <c r="AH273" s="53"/>
    </row>
    <row r="274" ht="11.25">
      <c r="AH274" s="53"/>
    </row>
    <row r="275" ht="11.25">
      <c r="AH275" s="53"/>
    </row>
    <row r="276" ht="11.25">
      <c r="AH276" s="53"/>
    </row>
    <row r="277" ht="11.25">
      <c r="AH277" s="53"/>
    </row>
    <row r="278" ht="11.25">
      <c r="AH278" s="53"/>
    </row>
    <row r="279" ht="11.25">
      <c r="AH279" s="53"/>
    </row>
    <row r="280" ht="11.25">
      <c r="AH280" s="53"/>
    </row>
    <row r="281" ht="11.25">
      <c r="AH281" s="53"/>
    </row>
    <row r="282" ht="11.25">
      <c r="AH282" s="53"/>
    </row>
    <row r="283" ht="11.25">
      <c r="AH283" s="53"/>
    </row>
    <row r="284" ht="11.25">
      <c r="AH284" s="53"/>
    </row>
    <row r="285" ht="11.25">
      <c r="AH285" s="53"/>
    </row>
    <row r="286" ht="11.25">
      <c r="AH286" s="53"/>
    </row>
    <row r="287" ht="11.25">
      <c r="AH287" s="53"/>
    </row>
    <row r="288" ht="11.25">
      <c r="AH288" s="53"/>
    </row>
    <row r="289" ht="11.25">
      <c r="AH289" s="53"/>
    </row>
    <row r="290" ht="11.25">
      <c r="AH290" s="53"/>
    </row>
    <row r="291" ht="11.25">
      <c r="AH291" s="53"/>
    </row>
    <row r="292" ht="11.25">
      <c r="AH292" s="53"/>
    </row>
    <row r="293" ht="11.25">
      <c r="AH293" s="53"/>
    </row>
    <row r="294" ht="11.25">
      <c r="AH294" s="53"/>
    </row>
    <row r="295" ht="11.25">
      <c r="AH295" s="53"/>
    </row>
    <row r="296" ht="11.25">
      <c r="AH296" s="53"/>
    </row>
    <row r="297" ht="11.25">
      <c r="AH297" s="53"/>
    </row>
    <row r="298" ht="11.25">
      <c r="AH298" s="53"/>
    </row>
    <row r="299" ht="11.25">
      <c r="AH299" s="53"/>
    </row>
    <row r="300" ht="11.25">
      <c r="AH300" s="53"/>
    </row>
    <row r="301" ht="11.25">
      <c r="AH301" s="53"/>
    </row>
    <row r="302" ht="11.25">
      <c r="AH302" s="53"/>
    </row>
    <row r="303" ht="11.25">
      <c r="AH303" s="53"/>
    </row>
    <row r="304" ht="11.25">
      <c r="AH304" s="53"/>
    </row>
    <row r="305" ht="11.25">
      <c r="AH305" s="53"/>
    </row>
    <row r="306" ht="11.25">
      <c r="AH306" s="53"/>
    </row>
    <row r="307" ht="11.25">
      <c r="AH307" s="53"/>
    </row>
    <row r="308" ht="11.25">
      <c r="AH308" s="53"/>
    </row>
    <row r="309" ht="11.25">
      <c r="AH309" s="53"/>
    </row>
    <row r="310" ht="11.25">
      <c r="AH310" s="53"/>
    </row>
    <row r="311" ht="11.25">
      <c r="AH311" s="53"/>
    </row>
    <row r="312" ht="11.25">
      <c r="AH312" s="53"/>
    </row>
    <row r="313" ht="11.25">
      <c r="AH313" s="53"/>
    </row>
    <row r="314" ht="11.25">
      <c r="AH314" s="53"/>
    </row>
    <row r="315" ht="11.25">
      <c r="AH315" s="53"/>
    </row>
    <row r="316" ht="11.25">
      <c r="AH316" s="53"/>
    </row>
    <row r="317" ht="11.25">
      <c r="AH317" s="53"/>
    </row>
    <row r="318" ht="11.25">
      <c r="AH318" s="53"/>
    </row>
    <row r="319" ht="11.25">
      <c r="AH319" s="53"/>
    </row>
    <row r="320" ht="11.25">
      <c r="AH320" s="53"/>
    </row>
    <row r="321" ht="11.25">
      <c r="AH321" s="53"/>
    </row>
    <row r="322" ht="11.25">
      <c r="AH322" s="53"/>
    </row>
    <row r="323" ht="11.25">
      <c r="AH323" s="53"/>
    </row>
    <row r="324" ht="11.25">
      <c r="AH324" s="53"/>
    </row>
    <row r="325" ht="11.25">
      <c r="AH325" s="53"/>
    </row>
    <row r="326" ht="11.25">
      <c r="AH326" s="53"/>
    </row>
    <row r="327" ht="11.25">
      <c r="AH327" s="53"/>
    </row>
    <row r="328" ht="11.25">
      <c r="AH328" s="53"/>
    </row>
    <row r="329" ht="11.25">
      <c r="AH329" s="53"/>
    </row>
    <row r="330" ht="11.25">
      <c r="AH330" s="53"/>
    </row>
    <row r="331" ht="11.25">
      <c r="AH331" s="53"/>
    </row>
    <row r="332" ht="11.25">
      <c r="AH332" s="53"/>
    </row>
    <row r="333" ht="11.25">
      <c r="AH333" s="53"/>
    </row>
    <row r="334" ht="11.25">
      <c r="AH334" s="53"/>
    </row>
    <row r="335" ht="11.25">
      <c r="AH335" s="53"/>
    </row>
    <row r="336" ht="11.25">
      <c r="AH336" s="53"/>
    </row>
    <row r="337" ht="11.25">
      <c r="AH337" s="53"/>
    </row>
    <row r="338" ht="11.25">
      <c r="AH338" s="53"/>
    </row>
    <row r="339" ht="11.25">
      <c r="AH339" s="53"/>
    </row>
    <row r="340" ht="11.25">
      <c r="AH340" s="53"/>
    </row>
    <row r="341" ht="11.25">
      <c r="AH341" s="53"/>
    </row>
    <row r="342" ht="11.25">
      <c r="AH342" s="53"/>
    </row>
    <row r="343" ht="11.25">
      <c r="AH343" s="53"/>
    </row>
    <row r="344" ht="11.25">
      <c r="AH344" s="53"/>
    </row>
    <row r="345" ht="11.25">
      <c r="AH345" s="53"/>
    </row>
    <row r="346" ht="11.25">
      <c r="AH346" s="53"/>
    </row>
    <row r="347" ht="11.25">
      <c r="AH347" s="53"/>
    </row>
    <row r="348" ht="11.25">
      <c r="AH348" s="53"/>
    </row>
    <row r="349" ht="11.25">
      <c r="AH349" s="53"/>
    </row>
    <row r="350" ht="11.25">
      <c r="AH350" s="53"/>
    </row>
    <row r="351" ht="11.25">
      <c r="AH351" s="53"/>
    </row>
    <row r="352" ht="11.25">
      <c r="AH352" s="53"/>
    </row>
    <row r="353" ht="11.25">
      <c r="AH353" s="53"/>
    </row>
    <row r="354" ht="11.25">
      <c r="AH354" s="53"/>
    </row>
    <row r="355" ht="11.25">
      <c r="AH355" s="53"/>
    </row>
    <row r="356" ht="11.25">
      <c r="AH356" s="53"/>
    </row>
    <row r="357" ht="11.25">
      <c r="AH357" s="53"/>
    </row>
    <row r="358" ht="11.25">
      <c r="AH358" s="53"/>
    </row>
    <row r="359" ht="11.25">
      <c r="AH359" s="53"/>
    </row>
    <row r="360" ht="11.25">
      <c r="AH360" s="53"/>
    </row>
    <row r="361" ht="11.25">
      <c r="AH361" s="53"/>
    </row>
    <row r="362" ht="11.25">
      <c r="AH362" s="53"/>
    </row>
    <row r="363" ht="11.25">
      <c r="AH363" s="53"/>
    </row>
    <row r="364" ht="11.25">
      <c r="AH364" s="53"/>
    </row>
    <row r="365" ht="11.25">
      <c r="AH365" s="53"/>
    </row>
    <row r="366" ht="11.25">
      <c r="AH366" s="53"/>
    </row>
    <row r="367" ht="11.25">
      <c r="AH367" s="53"/>
    </row>
    <row r="368" ht="11.25">
      <c r="AH368" s="53"/>
    </row>
    <row r="369" ht="11.25">
      <c r="AH369" s="53"/>
    </row>
    <row r="370" ht="11.25">
      <c r="AH370" s="53"/>
    </row>
    <row r="371" ht="11.25">
      <c r="AH371" s="53"/>
    </row>
    <row r="372" ht="11.25">
      <c r="AH372" s="53"/>
    </row>
    <row r="373" ht="11.25">
      <c r="AH373" s="53"/>
    </row>
    <row r="374" ht="11.25">
      <c r="AH374" s="53"/>
    </row>
    <row r="375" ht="11.25">
      <c r="AH375" s="53"/>
    </row>
    <row r="376" ht="11.25">
      <c r="AH376" s="53"/>
    </row>
    <row r="377" ht="11.25">
      <c r="AH377" s="53"/>
    </row>
    <row r="378" ht="11.25">
      <c r="AH378" s="53"/>
    </row>
    <row r="379" ht="11.25">
      <c r="AH379" s="53"/>
    </row>
    <row r="380" ht="11.25">
      <c r="AH380" s="53"/>
    </row>
    <row r="381" ht="11.25">
      <c r="AH381" s="53"/>
    </row>
    <row r="382" ht="11.25">
      <c r="AH382" s="53"/>
    </row>
    <row r="383" ht="11.25">
      <c r="AH383" s="53"/>
    </row>
    <row r="384" ht="11.25">
      <c r="AH384" s="53"/>
    </row>
    <row r="385" ht="11.25">
      <c r="AH385" s="53"/>
    </row>
    <row r="386" ht="11.25">
      <c r="AH386" s="53"/>
    </row>
    <row r="387" ht="11.25">
      <c r="AH387" s="53"/>
    </row>
    <row r="388" ht="11.25">
      <c r="AH388" s="53"/>
    </row>
    <row r="389" ht="11.25">
      <c r="AH389" s="53"/>
    </row>
    <row r="390" ht="11.25">
      <c r="AH390" s="53"/>
    </row>
    <row r="391" ht="11.25">
      <c r="AH391" s="53"/>
    </row>
    <row r="392" ht="11.25">
      <c r="AH392" s="53"/>
    </row>
    <row r="393" ht="11.25">
      <c r="AH393" s="53"/>
    </row>
    <row r="394" ht="11.25">
      <c r="AH394" s="53"/>
    </row>
    <row r="395" ht="11.25">
      <c r="AH395" s="53"/>
    </row>
    <row r="396" ht="11.25">
      <c r="AH396" s="53"/>
    </row>
    <row r="397" ht="11.25">
      <c r="AH397" s="53"/>
    </row>
    <row r="398" ht="11.25">
      <c r="AH398" s="53"/>
    </row>
    <row r="399" ht="11.25">
      <c r="AH399" s="53"/>
    </row>
    <row r="400" ht="11.25">
      <c r="AH400" s="53"/>
    </row>
    <row r="401" ht="11.25">
      <c r="AH401" s="53"/>
    </row>
    <row r="402" ht="11.25">
      <c r="AH402" s="53"/>
    </row>
    <row r="403" ht="11.25">
      <c r="AH403" s="53"/>
    </row>
    <row r="404" ht="11.25">
      <c r="AH404" s="53"/>
    </row>
    <row r="405" ht="11.25">
      <c r="AH405" s="53"/>
    </row>
    <row r="406" ht="11.25">
      <c r="AH406" s="53"/>
    </row>
    <row r="407" ht="11.25">
      <c r="AH407" s="53"/>
    </row>
    <row r="408" ht="11.25">
      <c r="AH408" s="53"/>
    </row>
    <row r="409" ht="11.25">
      <c r="AH409" s="53"/>
    </row>
    <row r="410" ht="11.25">
      <c r="AH410" s="53"/>
    </row>
    <row r="411" ht="11.25">
      <c r="AH411" s="53"/>
    </row>
    <row r="412" ht="11.25">
      <c r="AH412" s="53"/>
    </row>
    <row r="413" ht="11.25">
      <c r="AH413" s="53"/>
    </row>
    <row r="414" ht="11.25">
      <c r="AH414" s="53"/>
    </row>
    <row r="415" ht="11.25">
      <c r="AH415" s="53"/>
    </row>
    <row r="416" ht="11.25">
      <c r="AH416" s="53"/>
    </row>
    <row r="417" ht="11.25">
      <c r="AH417" s="53"/>
    </row>
    <row r="418" ht="11.25">
      <c r="AH418" s="53"/>
    </row>
    <row r="419" ht="11.25">
      <c r="AH419" s="53"/>
    </row>
    <row r="420" ht="11.25">
      <c r="AH420" s="53"/>
    </row>
    <row r="421" ht="11.25">
      <c r="AH421" s="53"/>
    </row>
    <row r="422" ht="11.25">
      <c r="AH422" s="53"/>
    </row>
    <row r="423" ht="11.25">
      <c r="AH423" s="53"/>
    </row>
    <row r="424" ht="11.25">
      <c r="AH424" s="53"/>
    </row>
    <row r="425" ht="11.25">
      <c r="AH425" s="53"/>
    </row>
    <row r="426" ht="11.25">
      <c r="AH426" s="53"/>
    </row>
    <row r="427" ht="11.25">
      <c r="AH427" s="53"/>
    </row>
    <row r="428" ht="11.25">
      <c r="AH428" s="53"/>
    </row>
    <row r="429" ht="11.25">
      <c r="AH429" s="53"/>
    </row>
    <row r="430" ht="11.25">
      <c r="AH430" s="53"/>
    </row>
    <row r="431" ht="11.25">
      <c r="AH431" s="53"/>
    </row>
    <row r="432" ht="11.25">
      <c r="AH432" s="53"/>
    </row>
    <row r="433" ht="11.25">
      <c r="AH433" s="53"/>
    </row>
    <row r="434" ht="11.25">
      <c r="AH434" s="53"/>
    </row>
    <row r="435" ht="11.25">
      <c r="AH435" s="53"/>
    </row>
    <row r="436" ht="11.25">
      <c r="AH436" s="53"/>
    </row>
    <row r="437" ht="11.25">
      <c r="AH437" s="53"/>
    </row>
    <row r="438" ht="11.25">
      <c r="AH438" s="53"/>
    </row>
    <row r="439" ht="11.25">
      <c r="AH439" s="53"/>
    </row>
    <row r="440" ht="11.25">
      <c r="AH440" s="53"/>
    </row>
    <row r="441" ht="11.25">
      <c r="AH441" s="53"/>
    </row>
    <row r="442" ht="11.25">
      <c r="AH442" s="53"/>
    </row>
    <row r="443" ht="11.25">
      <c r="AH443" s="53"/>
    </row>
    <row r="444" ht="11.25">
      <c r="AH444" s="53"/>
    </row>
    <row r="445" ht="11.25">
      <c r="AH445" s="53"/>
    </row>
    <row r="446" ht="11.25">
      <c r="AH446" s="53"/>
    </row>
    <row r="447" ht="11.25">
      <c r="AH447" s="53"/>
    </row>
    <row r="448" ht="11.25">
      <c r="AH448" s="53"/>
    </row>
    <row r="449" ht="11.25">
      <c r="AH449" s="53"/>
    </row>
    <row r="450" ht="11.25">
      <c r="AH450" s="53"/>
    </row>
    <row r="451" ht="11.25">
      <c r="AH451" s="53"/>
    </row>
    <row r="452" ht="11.25">
      <c r="AH452" s="53"/>
    </row>
    <row r="453" ht="11.25">
      <c r="AH453" s="53"/>
    </row>
    <row r="454" ht="11.25">
      <c r="AH454" s="53"/>
    </row>
    <row r="455" ht="11.25">
      <c r="AH455" s="53"/>
    </row>
    <row r="456" ht="11.25">
      <c r="AH456" s="53"/>
    </row>
    <row r="457" ht="11.25">
      <c r="AH457" s="53"/>
    </row>
    <row r="458" ht="11.25">
      <c r="AH458" s="53"/>
    </row>
    <row r="459" ht="11.25">
      <c r="AH459" s="53"/>
    </row>
    <row r="460" ht="11.25">
      <c r="AH460" s="53"/>
    </row>
    <row r="461" ht="11.25">
      <c r="AH461" s="53"/>
    </row>
    <row r="462" ht="11.25">
      <c r="AH462" s="53"/>
    </row>
    <row r="463" ht="11.25">
      <c r="AH463" s="53"/>
    </row>
    <row r="464" ht="11.25">
      <c r="AH464" s="53"/>
    </row>
    <row r="465" ht="11.25">
      <c r="AH465" s="53"/>
    </row>
    <row r="466" ht="11.25">
      <c r="AH466" s="53"/>
    </row>
    <row r="467" ht="11.25">
      <c r="AH467" s="53"/>
    </row>
    <row r="468" ht="11.25">
      <c r="AH468" s="53"/>
    </row>
    <row r="469" ht="11.25">
      <c r="AH469" s="53"/>
    </row>
    <row r="470" ht="11.25">
      <c r="AH470" s="53"/>
    </row>
    <row r="471" ht="11.25">
      <c r="AH471" s="53"/>
    </row>
    <row r="472" ht="11.25">
      <c r="AH472" s="53"/>
    </row>
    <row r="473" ht="11.25">
      <c r="AH473" s="53"/>
    </row>
    <row r="474" ht="11.25">
      <c r="AH474" s="53"/>
    </row>
    <row r="475" ht="11.25">
      <c r="AH475" s="53"/>
    </row>
    <row r="476" ht="11.25">
      <c r="AH476" s="53"/>
    </row>
    <row r="477" ht="11.25">
      <c r="AH477" s="53"/>
    </row>
    <row r="478" ht="11.25">
      <c r="AH478" s="53"/>
    </row>
    <row r="479" ht="11.25">
      <c r="AH479" s="53"/>
    </row>
    <row r="480" ht="11.25">
      <c r="AH480" s="53"/>
    </row>
    <row r="481" ht="11.25">
      <c r="AH481" s="53"/>
    </row>
    <row r="482" ht="11.25">
      <c r="AH482" s="53"/>
    </row>
    <row r="483" ht="11.25">
      <c r="AH483" s="53"/>
    </row>
    <row r="484" ht="11.25">
      <c r="AH484" s="53"/>
    </row>
    <row r="485" ht="11.25">
      <c r="AH485" s="53"/>
    </row>
    <row r="486" ht="11.25">
      <c r="AH486" s="53"/>
    </row>
    <row r="487" ht="11.25">
      <c r="AH487" s="53"/>
    </row>
    <row r="488" ht="11.25">
      <c r="AH488" s="53"/>
    </row>
    <row r="489" ht="11.25">
      <c r="AH489" s="53"/>
    </row>
    <row r="490" ht="11.25">
      <c r="AH490" s="53"/>
    </row>
    <row r="491" ht="11.25">
      <c r="AH491" s="53"/>
    </row>
    <row r="492" ht="11.25">
      <c r="AH492" s="53"/>
    </row>
    <row r="493" ht="11.25">
      <c r="AH493" s="53"/>
    </row>
    <row r="494" ht="11.25">
      <c r="AH494" s="53"/>
    </row>
    <row r="495" ht="11.25">
      <c r="AH495" s="53"/>
    </row>
    <row r="496" ht="11.25">
      <c r="AH496" s="53"/>
    </row>
    <row r="497" ht="11.25">
      <c r="AH497" s="53"/>
    </row>
    <row r="498" ht="11.25">
      <c r="AH498" s="53"/>
    </row>
    <row r="499" ht="11.25">
      <c r="AH499" s="53"/>
    </row>
    <row r="500" ht="11.25">
      <c r="AH500" s="53"/>
    </row>
    <row r="501" ht="11.25">
      <c r="AH501" s="53"/>
    </row>
    <row r="502" ht="11.25">
      <c r="AH502" s="53"/>
    </row>
    <row r="503" ht="11.25">
      <c r="AH503" s="53"/>
    </row>
    <row r="504" ht="11.25">
      <c r="AH504" s="53"/>
    </row>
    <row r="505" ht="11.25">
      <c r="AH505" s="53"/>
    </row>
    <row r="506" ht="11.25">
      <c r="AH506" s="53"/>
    </row>
    <row r="507" ht="11.25">
      <c r="AH507" s="53"/>
    </row>
    <row r="508" ht="11.25">
      <c r="AH508" s="53"/>
    </row>
    <row r="509" ht="11.25">
      <c r="AH509" s="53"/>
    </row>
    <row r="510" ht="11.25">
      <c r="AH510" s="53"/>
    </row>
    <row r="511" ht="11.25">
      <c r="AH511" s="53"/>
    </row>
    <row r="512" ht="11.25">
      <c r="AH512" s="53"/>
    </row>
    <row r="513" ht="11.25">
      <c r="AH513" s="53"/>
    </row>
    <row r="514" ht="11.25">
      <c r="AH514" s="53"/>
    </row>
    <row r="515" ht="11.25">
      <c r="AH515" s="53"/>
    </row>
    <row r="516" ht="11.25">
      <c r="AH516" s="53"/>
    </row>
    <row r="517" ht="11.25">
      <c r="AH517" s="53"/>
    </row>
    <row r="518" ht="11.25">
      <c r="AH518" s="53"/>
    </row>
    <row r="519" ht="11.25">
      <c r="AH519" s="53"/>
    </row>
    <row r="520" ht="11.25">
      <c r="AH520" s="53"/>
    </row>
    <row r="521" ht="11.25">
      <c r="AH521" s="53"/>
    </row>
    <row r="522" ht="11.25">
      <c r="AH522" s="53"/>
    </row>
    <row r="523" ht="11.25">
      <c r="AH523" s="53"/>
    </row>
    <row r="524" ht="11.25">
      <c r="AH524" s="53"/>
    </row>
    <row r="525" ht="11.25">
      <c r="AH525" s="53"/>
    </row>
    <row r="526" ht="11.25">
      <c r="AH526" s="53"/>
    </row>
    <row r="527" ht="11.25">
      <c r="AH527" s="53"/>
    </row>
    <row r="528" ht="11.25">
      <c r="AH528" s="53"/>
    </row>
    <row r="529" ht="11.25">
      <c r="AH529" s="53"/>
    </row>
    <row r="530" ht="11.25">
      <c r="AH530" s="53"/>
    </row>
    <row r="531" ht="11.25">
      <c r="AH531" s="53"/>
    </row>
    <row r="532" ht="11.25">
      <c r="AH532" s="53"/>
    </row>
    <row r="533" ht="11.25">
      <c r="AH533" s="53"/>
    </row>
    <row r="534" ht="11.25">
      <c r="AH534" s="53"/>
    </row>
    <row r="535" ht="11.25">
      <c r="AH535" s="53"/>
    </row>
    <row r="536" ht="11.25">
      <c r="AH536" s="53"/>
    </row>
    <row r="537" ht="11.25">
      <c r="AH537" s="53"/>
    </row>
    <row r="538" ht="11.25">
      <c r="AH538" s="53"/>
    </row>
    <row r="539" ht="11.25">
      <c r="AH539" s="53"/>
    </row>
    <row r="540" ht="11.25">
      <c r="AH540" s="53"/>
    </row>
    <row r="541" ht="11.25">
      <c r="AH541" s="53"/>
    </row>
    <row r="542" ht="11.25">
      <c r="AH542" s="53"/>
    </row>
    <row r="543" ht="11.25">
      <c r="AH543" s="53"/>
    </row>
    <row r="544" ht="11.25">
      <c r="AH544" s="53"/>
    </row>
    <row r="545" ht="11.25">
      <c r="AH545" s="53"/>
    </row>
    <row r="546" ht="11.25">
      <c r="AH546" s="53"/>
    </row>
    <row r="547" ht="11.25">
      <c r="AH547" s="53"/>
    </row>
    <row r="548" ht="11.25">
      <c r="AH548" s="53"/>
    </row>
    <row r="549" ht="11.25">
      <c r="AH549" s="53"/>
    </row>
    <row r="550" ht="11.25">
      <c r="AH550" s="53"/>
    </row>
    <row r="551" ht="11.25">
      <c r="AH551" s="53"/>
    </row>
    <row r="552" ht="11.25">
      <c r="AH552" s="53"/>
    </row>
    <row r="553" ht="11.25">
      <c r="AH553" s="53"/>
    </row>
    <row r="554" ht="11.25">
      <c r="AH554" s="53"/>
    </row>
    <row r="555" ht="11.25">
      <c r="AH555" s="53"/>
    </row>
    <row r="556" ht="11.25">
      <c r="AH556" s="53"/>
    </row>
    <row r="557" ht="11.25">
      <c r="AH557" s="53"/>
    </row>
    <row r="558" ht="11.25">
      <c r="AH558" s="53"/>
    </row>
    <row r="559" ht="11.25">
      <c r="AH559" s="53"/>
    </row>
    <row r="560" ht="11.25">
      <c r="AH560" s="53"/>
    </row>
    <row r="561" ht="11.25">
      <c r="AH561" s="53"/>
    </row>
    <row r="562" ht="11.25">
      <c r="AH562" s="53"/>
    </row>
    <row r="563" ht="11.25">
      <c r="AH563" s="53"/>
    </row>
    <row r="564" ht="11.25">
      <c r="AH564" s="53"/>
    </row>
    <row r="565" ht="11.25">
      <c r="AH565" s="53"/>
    </row>
    <row r="566" ht="11.25">
      <c r="AH566" s="53"/>
    </row>
    <row r="567" ht="11.25">
      <c r="AH567" s="53"/>
    </row>
    <row r="568" ht="11.25">
      <c r="AH568" s="53"/>
    </row>
    <row r="569" ht="11.25">
      <c r="AH569" s="53"/>
    </row>
    <row r="570" ht="11.25">
      <c r="AH570" s="53"/>
    </row>
    <row r="571" ht="11.25">
      <c r="AH571" s="53"/>
    </row>
    <row r="572" ht="11.25">
      <c r="AH572" s="53"/>
    </row>
    <row r="573" ht="11.25">
      <c r="AH573" s="53"/>
    </row>
    <row r="574" ht="11.25">
      <c r="AH574" s="53"/>
    </row>
    <row r="575" ht="11.25">
      <c r="AH575" s="53"/>
    </row>
    <row r="576" ht="11.25">
      <c r="AH576" s="53"/>
    </row>
    <row r="577" ht="11.25">
      <c r="AH577" s="53"/>
    </row>
    <row r="578" ht="11.25">
      <c r="AH578" s="53"/>
    </row>
    <row r="579" ht="11.25">
      <c r="AH579" s="53"/>
    </row>
    <row r="580" ht="11.25">
      <c r="AH580" s="53"/>
    </row>
    <row r="581" ht="11.25">
      <c r="AH581" s="53"/>
    </row>
    <row r="582" ht="11.25">
      <c r="AH582" s="53"/>
    </row>
    <row r="583" ht="11.25">
      <c r="AH583" s="53"/>
    </row>
    <row r="584" ht="11.25">
      <c r="AH584" s="53"/>
    </row>
    <row r="585" ht="11.25">
      <c r="AH585" s="53"/>
    </row>
    <row r="586" ht="11.25">
      <c r="AH586" s="53"/>
    </row>
    <row r="587" ht="11.25">
      <c r="AH587" s="53"/>
    </row>
    <row r="588" ht="11.25">
      <c r="AH588" s="53"/>
    </row>
    <row r="589" ht="11.25">
      <c r="AH589" s="53"/>
    </row>
    <row r="590" ht="11.25">
      <c r="AH590" s="53"/>
    </row>
    <row r="591" ht="11.25">
      <c r="AH591" s="53"/>
    </row>
    <row r="592" ht="11.25">
      <c r="AH592" s="53"/>
    </row>
    <row r="593" ht="11.25">
      <c r="AH593" s="53"/>
    </row>
    <row r="594" ht="11.25">
      <c r="AH594" s="53"/>
    </row>
    <row r="595" ht="11.25">
      <c r="AH595" s="53"/>
    </row>
    <row r="596" ht="11.25">
      <c r="AH596" s="53"/>
    </row>
    <row r="597" ht="11.25">
      <c r="AH597" s="53"/>
    </row>
    <row r="598" ht="11.25">
      <c r="AH598" s="53"/>
    </row>
    <row r="599" ht="11.25">
      <c r="AH599" s="53"/>
    </row>
    <row r="600" ht="11.25">
      <c r="AH600" s="53"/>
    </row>
    <row r="601" ht="11.25">
      <c r="AH601" s="53"/>
    </row>
    <row r="602" ht="11.25">
      <c r="AH602" s="53"/>
    </row>
    <row r="603" ht="11.25">
      <c r="AH603" s="53"/>
    </row>
    <row r="604" ht="11.25">
      <c r="AH604" s="53"/>
    </row>
    <row r="605" ht="11.25">
      <c r="AH605" s="53"/>
    </row>
    <row r="606" ht="11.25">
      <c r="AH606" s="53"/>
    </row>
    <row r="607" ht="11.25">
      <c r="AH607" s="53"/>
    </row>
    <row r="608" ht="11.25">
      <c r="AH608" s="53"/>
    </row>
    <row r="609" ht="11.25">
      <c r="AH609" s="53"/>
    </row>
    <row r="610" ht="11.25">
      <c r="AH610" s="53"/>
    </row>
    <row r="611" ht="11.25">
      <c r="AH611" s="53"/>
    </row>
    <row r="612" ht="11.25">
      <c r="AH612" s="53"/>
    </row>
    <row r="613" ht="11.25">
      <c r="AH613" s="53"/>
    </row>
    <row r="614" ht="11.25">
      <c r="AH614" s="53"/>
    </row>
    <row r="615" ht="11.25">
      <c r="AH615" s="53"/>
    </row>
    <row r="616" ht="11.25">
      <c r="AH616" s="53"/>
    </row>
    <row r="617" ht="11.25">
      <c r="AH617" s="53"/>
    </row>
    <row r="618" ht="11.25">
      <c r="AH618" s="53"/>
    </row>
    <row r="619" ht="11.25">
      <c r="AH619" s="53"/>
    </row>
    <row r="620" ht="11.25">
      <c r="AH620" s="53"/>
    </row>
    <row r="621" ht="11.25">
      <c r="AH621" s="53"/>
    </row>
    <row r="622" ht="11.25">
      <c r="AH622" s="53"/>
    </row>
    <row r="623" ht="11.25">
      <c r="AH623" s="53"/>
    </row>
    <row r="624" ht="11.25">
      <c r="AH624" s="53"/>
    </row>
    <row r="625" ht="11.25">
      <c r="AH625" s="53"/>
    </row>
    <row r="626" ht="11.25">
      <c r="AH626" s="53"/>
    </row>
    <row r="627" ht="11.25">
      <c r="AH627" s="53"/>
    </row>
    <row r="628" ht="11.25">
      <c r="AH628" s="53"/>
    </row>
    <row r="629" ht="11.25">
      <c r="AH629" s="53"/>
    </row>
    <row r="630" ht="11.25">
      <c r="AH630" s="53"/>
    </row>
    <row r="631" ht="11.25">
      <c r="AH631" s="53"/>
    </row>
    <row r="632" ht="11.25">
      <c r="AH632" s="53"/>
    </row>
    <row r="633" ht="11.25">
      <c r="AH633" s="53"/>
    </row>
    <row r="634" ht="11.25">
      <c r="AH634" s="53"/>
    </row>
    <row r="635" ht="11.25">
      <c r="AH635" s="53"/>
    </row>
    <row r="636" ht="11.25">
      <c r="AH636" s="53"/>
    </row>
    <row r="637" ht="11.25">
      <c r="AH637" s="53"/>
    </row>
    <row r="638" ht="11.25">
      <c r="AH638" s="53"/>
    </row>
    <row r="639" ht="11.25">
      <c r="AH639" s="53"/>
    </row>
    <row r="640" ht="11.25">
      <c r="AH640" s="53"/>
    </row>
    <row r="641" ht="11.25">
      <c r="AH641" s="53"/>
    </row>
    <row r="642" ht="11.25">
      <c r="AH642" s="53"/>
    </row>
    <row r="643" ht="11.25">
      <c r="AH643" s="53"/>
    </row>
    <row r="644" ht="11.25">
      <c r="AH644" s="53"/>
    </row>
    <row r="645" ht="11.25">
      <c r="AH645" s="53"/>
    </row>
    <row r="646" ht="11.25">
      <c r="AH646" s="53"/>
    </row>
    <row r="647" ht="11.25">
      <c r="AH647" s="53"/>
    </row>
    <row r="648" ht="11.25">
      <c r="AH648" s="53"/>
    </row>
    <row r="649" ht="11.25">
      <c r="AH649" s="53"/>
    </row>
    <row r="650" ht="11.25">
      <c r="AH650" s="53"/>
    </row>
    <row r="651" ht="11.25">
      <c r="AH651" s="53"/>
    </row>
    <row r="652" ht="11.25">
      <c r="AH652" s="53"/>
    </row>
    <row r="653" ht="11.25">
      <c r="AH653" s="53"/>
    </row>
    <row r="654" ht="11.25">
      <c r="AH654" s="53"/>
    </row>
    <row r="655" ht="11.25">
      <c r="AH655" s="53"/>
    </row>
    <row r="656" ht="11.25">
      <c r="AH656" s="53"/>
    </row>
    <row r="657" ht="11.25">
      <c r="AH657" s="53"/>
    </row>
    <row r="658" ht="11.25">
      <c r="AH658" s="53"/>
    </row>
    <row r="659" ht="11.25">
      <c r="AH659" s="53"/>
    </row>
    <row r="660" ht="11.25">
      <c r="AH660" s="53"/>
    </row>
    <row r="661" ht="11.25">
      <c r="AH661" s="53"/>
    </row>
    <row r="662" ht="11.25">
      <c r="AH662" s="53"/>
    </row>
    <row r="663" ht="11.25">
      <c r="AH663" s="53"/>
    </row>
    <row r="664" ht="11.25">
      <c r="AH664" s="53"/>
    </row>
    <row r="665" ht="11.25">
      <c r="AH665" s="53"/>
    </row>
    <row r="666" ht="11.25">
      <c r="AH666" s="53"/>
    </row>
    <row r="667" ht="11.25">
      <c r="AH667" s="53"/>
    </row>
    <row r="668" ht="11.25">
      <c r="AH668" s="53"/>
    </row>
    <row r="669" ht="11.25">
      <c r="AH669" s="53"/>
    </row>
    <row r="670" ht="11.25">
      <c r="AH670" s="53"/>
    </row>
    <row r="671" ht="11.25">
      <c r="AH671" s="53"/>
    </row>
    <row r="672" ht="11.25">
      <c r="AH672" s="53"/>
    </row>
    <row r="673" ht="11.25">
      <c r="AH673" s="53"/>
    </row>
    <row r="674" ht="11.25">
      <c r="AH674" s="53"/>
    </row>
    <row r="675" ht="11.25">
      <c r="AH675" s="53"/>
    </row>
    <row r="676" ht="11.25">
      <c r="AH676" s="53"/>
    </row>
    <row r="677" ht="11.25">
      <c r="AH677" s="53"/>
    </row>
    <row r="678" ht="11.25">
      <c r="AH678" s="53"/>
    </row>
    <row r="679" ht="11.25">
      <c r="AH679" s="53"/>
    </row>
    <row r="680" ht="11.25">
      <c r="AH680" s="53"/>
    </row>
    <row r="681" ht="11.25">
      <c r="AH681" s="53"/>
    </row>
    <row r="682" ht="11.25">
      <c r="AH682" s="53"/>
    </row>
    <row r="683" ht="11.25">
      <c r="AH683" s="53"/>
    </row>
    <row r="684" ht="11.25">
      <c r="AH684" s="53"/>
    </row>
  </sheetData>
  <sheetProtection/>
  <mergeCells count="22">
    <mergeCell ref="B3:AG3"/>
    <mergeCell ref="B5:AD6"/>
    <mergeCell ref="AE5:AG5"/>
    <mergeCell ref="D24:AC24"/>
    <mergeCell ref="E14:AC14"/>
    <mergeCell ref="E13:AC13"/>
    <mergeCell ref="E23:AC23"/>
    <mergeCell ref="D22:AC22"/>
    <mergeCell ref="C9:AC9"/>
    <mergeCell ref="D10:AC10"/>
    <mergeCell ref="E11:AC11"/>
    <mergeCell ref="D12:AC12"/>
    <mergeCell ref="D29:AC29"/>
    <mergeCell ref="E19:AC19"/>
    <mergeCell ref="D20:AC20"/>
    <mergeCell ref="E25:AC25"/>
    <mergeCell ref="E21:AC21"/>
    <mergeCell ref="C17:AC17"/>
    <mergeCell ref="D18:AC18"/>
    <mergeCell ref="B32:D32"/>
    <mergeCell ref="C28:AC28"/>
    <mergeCell ref="E30:AC3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2011-03-04T02:04:03Z</cp:lastPrinted>
  <dcterms:created xsi:type="dcterms:W3CDTF">2003-04-16T07:37:01Z</dcterms:created>
  <dcterms:modified xsi:type="dcterms:W3CDTF">2011-03-04T02:13:08Z</dcterms:modified>
  <cp:category/>
  <cp:version/>
  <cp:contentType/>
  <cp:contentStatus/>
</cp:coreProperties>
</file>