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2750" windowHeight="8385" activeTab="0"/>
  </bookViews>
  <sheets>
    <sheet name="表紙＋再エネ" sheetId="1" r:id="rId1"/>
    <sheet name="住宅（断熱等級）" sheetId="2" r:id="rId2"/>
    <sheet name="PAL(1)＆ERR(1)" sheetId="3" r:id="rId3"/>
    <sheet name="PAL(2)" sheetId="4" r:id="rId4"/>
    <sheet name="ERR (2)" sheetId="5" r:id="rId5"/>
    <sheet name="BEMS等" sheetId="6" r:id="rId6"/>
    <sheet name="元PAL (2)" sheetId="7" r:id="rId7"/>
    <sheet name="元BEMS等" sheetId="8" r:id="rId8"/>
  </sheets>
  <definedNames>
    <definedName name="_xlnm.Print_Area" localSheetId="4">'ERR (2)'!$A$1:$J$65</definedName>
    <definedName name="_xlnm.Print_Area" localSheetId="2">'PAL(1)＆ERR(1)'!$A$1:$O$41</definedName>
    <definedName name="_xlnm.Print_Area" localSheetId="3">'PAL(2)'!$A$1:$K$32</definedName>
    <definedName name="_xlnm.Print_Area" localSheetId="7">'元BEMS等'!$A$1:$O$40</definedName>
    <definedName name="_xlnm.Print_Area" localSheetId="6">'元PAL (2)'!$A$1:$K$31</definedName>
    <definedName name="_xlnm.Print_Area" localSheetId="1">'住宅（断熱等級）'!$A$1:$N$37</definedName>
    <definedName name="_xlnm.Print_Area" localSheetId="0">'表紙＋再エネ'!$A$1:$P$65</definedName>
  </definedNames>
  <calcPr fullCalcOnLoad="1"/>
</workbook>
</file>

<file path=xl/sharedStrings.xml><?xml version="1.0" encoding="utf-8"?>
<sst xmlns="http://schemas.openxmlformats.org/spreadsheetml/2006/main" count="882" uniqueCount="288">
  <si>
    <t>建築物の所在地</t>
  </si>
  <si>
    <t>住所</t>
  </si>
  <si>
    <t>チェック</t>
  </si>
  <si>
    <t>□</t>
  </si>
  <si>
    <t>ホテル等</t>
  </si>
  <si>
    <t>病院等</t>
  </si>
  <si>
    <t>学校等</t>
  </si>
  <si>
    <t>飲食店等</t>
  </si>
  <si>
    <t>・基準階の平均階高</t>
  </si>
  <si>
    <t>②</t>
  </si>
  <si>
    <t>ホテル等</t>
  </si>
  <si>
    <t>病院等</t>
  </si>
  <si>
    <t>物販店舗等</t>
  </si>
  <si>
    <t>事務所等</t>
  </si>
  <si>
    <t>学校等</t>
  </si>
  <si>
    <t>飲食店等</t>
  </si>
  <si>
    <t>集会所等</t>
  </si>
  <si>
    <t>事　　　　項</t>
  </si>
  <si>
    <t>判定</t>
  </si>
  <si>
    <t>　　事　　　　　項</t>
  </si>
  <si>
    <t>チェック(用途別)</t>
  </si>
  <si>
    <t>①全熱交換器</t>
  </si>
  <si>
    <t>②大温度差送風</t>
  </si>
  <si>
    <t>③タスク＆アンビエント空調</t>
  </si>
  <si>
    <t>②予冷予熱時の外気遮断</t>
  </si>
  <si>
    <t>④換気ダクト静圧の低圧化</t>
  </si>
  <si>
    <t>エレベーター設備</t>
  </si>
  <si>
    <t>電力回生制御</t>
  </si>
  <si>
    <t>回生電力蓄電システム</t>
  </si>
  <si>
    <t>その他</t>
  </si>
  <si>
    <t>空気調和設備（熱源側）</t>
  </si>
  <si>
    <t>(1)熱源の効率化</t>
  </si>
  <si>
    <t>②熱源及びポンプの台数制御</t>
  </si>
  <si>
    <t>③変流量（ＶＷＶ）システム</t>
  </si>
  <si>
    <t>④大温度差送水システム</t>
  </si>
  <si>
    <t>⑤デシカントシステム</t>
  </si>
  <si>
    <t>⑥各種熱回収システム</t>
  </si>
  <si>
    <t>③躯体蓄熱・ナイトパージ・潜熱蓄熱</t>
  </si>
  <si>
    <t>空気調和設備（二次側）</t>
  </si>
  <si>
    <t>(1)熱負荷低減の手法</t>
  </si>
  <si>
    <t>④居住域空調・成層空調</t>
  </si>
  <si>
    <t>⑥搬送経路の断熱強化</t>
  </si>
  <si>
    <t>(3)制御方式</t>
  </si>
  <si>
    <t>①最適起動停止</t>
  </si>
  <si>
    <t>機械換気設備</t>
  </si>
  <si>
    <t>(1)換気エネルギー低減の手法</t>
  </si>
  <si>
    <t>①局所換気</t>
  </si>
  <si>
    <t>②厨房の高効率換気・電化厨房</t>
  </si>
  <si>
    <t>③ダクトレス換気システム</t>
  </si>
  <si>
    <t>(2)制御方式</t>
  </si>
  <si>
    <t>①温度センサー制御</t>
  </si>
  <si>
    <t>②CO2（二酸化炭素）制御</t>
  </si>
  <si>
    <t>照明設備</t>
  </si>
  <si>
    <t>(1)照明設備に関わる省エネ方法</t>
  </si>
  <si>
    <t>①高効率光源</t>
  </si>
  <si>
    <t>②省電力型安定器</t>
  </si>
  <si>
    <t>③高効率照明器具</t>
  </si>
  <si>
    <t>④タスクアンドアンビエント照明</t>
  </si>
  <si>
    <t>⑤照明点灯区画の細分化</t>
  </si>
  <si>
    <t>(2)制御方法</t>
  </si>
  <si>
    <t>①タイムスケジュール制御</t>
  </si>
  <si>
    <t>②在室検知制御・人感センサー</t>
  </si>
  <si>
    <t>③適正照度調整・初期照度調整</t>
  </si>
  <si>
    <t>④昼光連動制御</t>
  </si>
  <si>
    <t>⑤スイッチ回路の細分化・自動切断化</t>
  </si>
  <si>
    <t>ガラスの仕様</t>
  </si>
  <si>
    <t>建築物の名称</t>
  </si>
  <si>
    <t>協議担当者</t>
  </si>
  <si>
    <t>階高</t>
  </si>
  <si>
    <t>建築物の熱負荷の低減の措置</t>
  </si>
  <si>
    <t>目標ERRを実現するための措置</t>
  </si>
  <si>
    <t>特記事項(上記以外の取り組み、補足等を記入)</t>
  </si>
  <si>
    <t>再生可能エネルギー等の利用予定</t>
  </si>
  <si>
    <t>利用設備</t>
  </si>
  <si>
    <t>太陽光発電設備</t>
  </si>
  <si>
    <t>太陽熱集熱器</t>
  </si>
  <si>
    <t>電力でエネルギーを得る場合の系統連系の予定</t>
  </si>
  <si>
    <t>□</t>
  </si>
  <si>
    <t>再生可能エネルギー等の利用</t>
  </si>
  <si>
    <t>設置面積</t>
  </si>
  <si>
    <t>設置場所</t>
  </si>
  <si>
    <t>システムの概要</t>
  </si>
  <si>
    <t>概要</t>
  </si>
  <si>
    <t>個別熱源</t>
  </si>
  <si>
    <t>中央熱源</t>
  </si>
  <si>
    <t>併用、その他</t>
  </si>
  <si>
    <t>エネルギー用途別計測</t>
  </si>
  <si>
    <t>エネルギー種別毎計測</t>
  </si>
  <si>
    <t>主な設備機器別</t>
  </si>
  <si>
    <t>データ採取</t>
  </si>
  <si>
    <t>基本的制御</t>
  </si>
  <si>
    <t>監視</t>
  </si>
  <si>
    <t>機器の履歴管理</t>
  </si>
  <si>
    <t>稼動実績管理・警報データ管理</t>
  </si>
  <si>
    <t>最適化制御</t>
  </si>
  <si>
    <t>エネルギー消費分析及び管理</t>
  </si>
  <si>
    <t>換算機能</t>
  </si>
  <si>
    <t>各用途の系統別
又はフロア別計測</t>
  </si>
  <si>
    <t>適用する
環境性能係数</t>
  </si>
  <si>
    <t>再生可能エネルギー等
の利用に係る評価</t>
  </si>
  <si>
    <t>運用時のエネルギー低減
に繋がる取組に係る評価</t>
  </si>
  <si>
    <t>チェック</t>
  </si>
  <si>
    <t>チェック</t>
  </si>
  <si>
    <t>１　再生可能エネルギー等の利用</t>
  </si>
  <si>
    <t>３　運用時のエネルギー低減に繋がる取組</t>
  </si>
  <si>
    <t>用途別床面積</t>
  </si>
  <si>
    <t>物品販売業を営む店舗等</t>
  </si>
  <si>
    <t>集会所等</t>
  </si>
  <si>
    <t>工場等</t>
  </si>
  <si>
    <t>敷地面積</t>
  </si>
  <si>
    <t>延べ面積</t>
  </si>
  <si>
    <t>㎡</t>
  </si>
  <si>
    <t>建築面積</t>
  </si>
  <si>
    <t>住宅</t>
  </si>
  <si>
    <t>㎡</t>
  </si>
  <si>
    <t>㎡</t>
  </si>
  <si>
    <t>㎡</t>
  </si>
  <si>
    <t>㎡</t>
  </si>
  <si>
    <t>㎡</t>
  </si>
  <si>
    <t>㎡</t>
  </si>
  <si>
    <t>再生可能エネルギー等の利用設備の定格出力の予定</t>
  </si>
  <si>
    <t>外壁の断熱に係る事項</t>
  </si>
  <si>
    <t>断熱材の種類</t>
  </si>
  <si>
    <t>断熱材の厚さ</t>
  </si>
  <si>
    <t>屋根の断熱に係る事項</t>
  </si>
  <si>
    <t>窓部の仕様</t>
  </si>
  <si>
    <t>具体的な措置の予定</t>
  </si>
  <si>
    <t>①</t>
  </si>
  <si>
    <t>②</t>
  </si>
  <si>
    <t>申請者</t>
  </si>
  <si>
    <t>⑦未利用エネルギーの活用</t>
  </si>
  <si>
    <t>　・ ごみ焼却排熱</t>
  </si>
  <si>
    <t>　・ 下水熱・河川熱</t>
  </si>
  <si>
    <t>　・ ビル排熱</t>
  </si>
  <si>
    <t>　・ 地熱</t>
  </si>
  <si>
    <t>(2)コージェネレーション</t>
  </si>
  <si>
    <t>①エンジン・タービンによるコージェネレーション</t>
  </si>
  <si>
    <t>②燃料電池によるコージェネレーション</t>
  </si>
  <si>
    <t>(3)蓄熱システム</t>
  </si>
  <si>
    <t>①水蓄熱</t>
  </si>
  <si>
    <t>②氷蓄熱</t>
  </si>
  <si>
    <t>②外気冷房</t>
  </si>
  <si>
    <t>③適正外気量制御</t>
  </si>
  <si>
    <t>(2)送風動力低減の手法</t>
  </si>
  <si>
    <t>①変風量（ＶＡＶ）方式</t>
  </si>
  <si>
    <t>③CO（一酸化炭素）制御</t>
  </si>
  <si>
    <t>④中央監視スケジュール制御</t>
  </si>
  <si>
    <t>再生可能エネルギーの活用</t>
  </si>
  <si>
    <t>ホテル等</t>
  </si>
  <si>
    <t>病院等</t>
  </si>
  <si>
    <t>事務所等</t>
  </si>
  <si>
    <t>学校等</t>
  </si>
  <si>
    <t>飲食等</t>
  </si>
  <si>
    <t>集会所等</t>
  </si>
  <si>
    <t>物販店舗等</t>
  </si>
  <si>
    <t>住宅系（２/２）</t>
  </si>
  <si>
    <t>空調の熱源方式</t>
  </si>
  <si>
    <t>エネルギー
消費量
の把握</t>
  </si>
  <si>
    <t>ＢＥＭＳの
導入等</t>
  </si>
  <si>
    <t>評価</t>
  </si>
  <si>
    <t>B</t>
  </si>
  <si>
    <t>A</t>
  </si>
  <si>
    <t>４項目中
３項目への
適合でA</t>
  </si>
  <si>
    <t>総合評価</t>
  </si>
  <si>
    <t>事項</t>
  </si>
  <si>
    <t>住宅系</t>
  </si>
  <si>
    <t>業務系</t>
  </si>
  <si>
    <t>住宅</t>
  </si>
  <si>
    <t>用途</t>
  </si>
  <si>
    <t>項目</t>
  </si>
  <si>
    <t>ガラスの種類</t>
  </si>
  <si>
    <t>庇等の日射遮蔽
に係る事項</t>
  </si>
  <si>
    <t>チェック（用途別）</t>
  </si>
  <si>
    <t>複合用途（住宅系＋業務系）
建築物
（再生可能エネルギー等の合計）</t>
  </si>
  <si>
    <t>その他（　　　　　　　　　　　　　　　　　　）</t>
  </si>
  <si>
    <t>【評価の概要】</t>
  </si>
  <si>
    <t>㎡</t>
  </si>
  <si>
    <t>㎡</t>
  </si>
  <si>
    <t>㎡</t>
  </si>
  <si>
    <t>【計画建築物の概要】</t>
  </si>
  <si>
    <t>日射遮へい効果
の見込み</t>
  </si>
  <si>
    <t>ガラス等の厚み
（空気層厚を含む）</t>
  </si>
  <si>
    <t>省エネルギー対策等級程度の目標</t>
  </si>
  <si>
    <t>併用、その他の場合の
熱源の概要</t>
  </si>
  <si>
    <t>【個別熱源の場合】</t>
  </si>
  <si>
    <t>【中央熱源の場合】</t>
  </si>
  <si>
    <t>・ガラスの仕様（主要なもの）　</t>
  </si>
  <si>
    <t>⑤輻射冷暖房</t>
  </si>
  <si>
    <t>業務のみ</t>
  </si>
  <si>
    <t>住宅のみ</t>
  </si>
  <si>
    <t>業務・住宅
複合</t>
  </si>
  <si>
    <t>■</t>
  </si>
  <si>
    <t>　【凡例】
　A：
　B：
　C：</t>
  </si>
  <si>
    <t>備　考(東京都コメントなど）</t>
  </si>
  <si>
    <t xml:space="preserve">記入要領
　都市開発諸制度の適用を受けようとする建築物について、2000㎡以上の用途毎に本チェックシートの「熱負荷の低減」及び「省エネルギーシステム」についての目標値又は水準を記入し、これらを実現するための措置を記入してください。
　東京都建築物環境計画書制度や基準の詳細については「東京都建築物環境計画書制度マニュアル(平成22年7月第4版)」をご覧ください。　　　　　　　　　　http://www2.kankyo.metro.tokyo.jp/building/index.htm </t>
  </si>
  <si>
    <t>ガラスの種類</t>
  </si>
  <si>
    <t>熱貫流率U</t>
  </si>
  <si>
    <t>日射率侵入率η</t>
  </si>
  <si>
    <t>備　考(取組についての特記等）</t>
  </si>
  <si>
    <t>備考(東京都コメントなど）</t>
  </si>
  <si>
    <t>　・ 主たる熱源機器</t>
  </si>
  <si>
    <t>①高効率熱源機の導入</t>
  </si>
  <si>
    <t>住宅系</t>
  </si>
  <si>
    <t>定格出力</t>
  </si>
  <si>
    <t>系統連系</t>
  </si>
  <si>
    <t>その他</t>
  </si>
  <si>
    <t>　(　　　　　　　　　　　　　　）</t>
  </si>
  <si>
    <t>NO.</t>
  </si>
  <si>
    <r>
      <t>　・ 当該熱源機器の</t>
    </r>
    <r>
      <rPr>
        <sz val="11"/>
        <rFont val="ＭＳ Ｐゴシック"/>
        <family val="3"/>
      </rPr>
      <t>COP</t>
    </r>
  </si>
  <si>
    <t>エネルギー負荷を軽減する設計上の工夫</t>
  </si>
  <si>
    <t>運用時のエネルギー低減に繋がる取組</t>
  </si>
  <si>
    <t>・アスペクト比
　（平面計画における短辺の長さ/長辺の長さ）</t>
  </si>
  <si>
    <t>・コアの配置状況
　　＜ダブルコア・サイドコア・その他＞から選択</t>
  </si>
  <si>
    <t>・ブラインドの有無
　＜無・有（明色・中間色・暗色）＞から選択</t>
  </si>
  <si>
    <t>・庇・ルーバーの日射遮へい効果見込み
　＜無・有＞から選択</t>
  </si>
  <si>
    <t>・屋根の断熱性能の程度
　※ポリスチレンフォーム板の厚さ相当
　＜25mm未満/25mm 以上50mm 未満 /50mm 
　以上＞から選択</t>
  </si>
  <si>
    <t>・窓面積比（窓面積/外壁面積）
　＜20％未満、20％以上40％未満、40％以上＞
　から選択</t>
  </si>
  <si>
    <t>・エアフローウィンドーその他の窓部の日射
　遮へい及び断熱の措置</t>
  </si>
  <si>
    <t>・外壁のダブルスキン又は屋根の二重構造
　の採用</t>
  </si>
  <si>
    <t>・部分覆土構造や屋上緑化など断熱効果を利用
　した構造・配置計画の採用</t>
  </si>
  <si>
    <t>・外壁の断熱性能の程度
　※吹付け硬質ウレタンフォーム断熱材の厚さ
　相当
　＜15mm未満/15mm 以上20mm 未満 /20mm
　以上＞から選択</t>
  </si>
  <si>
    <t>・主方位
　（立面計画において窓面積の最も大きな面が
　面している方位）</t>
  </si>
  <si>
    <t>利用予定</t>
  </si>
  <si>
    <t>複合</t>
  </si>
  <si>
    <t>単独</t>
  </si>
  <si>
    <t>判　定</t>
  </si>
  <si>
    <t>①</t>
  </si>
  <si>
    <t>　・ その他 (         　　　   　　　　　　)</t>
  </si>
  <si>
    <t xml:space="preserve"> （　　　　　　　　　　　　　　　　　　　　　　　　　　　　　）</t>
  </si>
  <si>
    <t xml:space="preserve"> （　　　　　　　　　　　　　　　　　　　　　　　　　　　　　　）</t>
  </si>
  <si>
    <t>庇等の概要
（寸法等）</t>
  </si>
  <si>
    <t xml:space="preserve"> （　　　　　　　　　　　　　　　　　　　　　　　　　　　　　　　　　　　　　　　　　　　　　　　　　　　　　　　　　　　　)</t>
  </si>
  <si>
    <t>目標水準</t>
  </si>
  <si>
    <r>
      <t>ペリメーターゾーン
床面積 (m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)</t>
    </r>
  </si>
  <si>
    <t>映画館等</t>
  </si>
  <si>
    <t>体育館等</t>
  </si>
  <si>
    <t>図書館等</t>
  </si>
  <si>
    <t>集会所等</t>
  </si>
  <si>
    <t>事務所等</t>
  </si>
  <si>
    <t>物品販売店舗等</t>
  </si>
  <si>
    <t>非病室部</t>
  </si>
  <si>
    <t>病室部</t>
  </si>
  <si>
    <t>宴会場部</t>
  </si>
  <si>
    <t>客室部</t>
  </si>
  <si>
    <r>
      <t>用途及び地域区分ごとに掲げる数値 (MJ/年・m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)（※）</t>
    </r>
  </si>
  <si>
    <t xml:space="preserve">用途
</t>
  </si>
  <si>
    <t>設備システムのエネルギー利用の低減率「ERR」は次式により算定する。</t>
  </si>
  <si>
    <r>
      <t>11%≦ERR</t>
    </r>
  </si>
  <si>
    <r>
      <t>ERR＜10%：</t>
    </r>
    <r>
      <rPr>
        <b/>
        <sz val="12"/>
        <color indexed="10"/>
        <rFont val="ＭＳ Ｐゴシック"/>
        <family val="3"/>
      </rPr>
      <t>未達</t>
    </r>
  </si>
  <si>
    <t xml:space="preserve">
主な用途</t>
  </si>
  <si>
    <t>エネルギー負荷を軽減する
設計上の工夫に係る評価</t>
  </si>
  <si>
    <t>目標とする設備システムのエネルギー利用の
低減率ERR (%)</t>
  </si>
  <si>
    <t>10%≦ERR＜10.5%</t>
  </si>
  <si>
    <t>10.5%≦ERR＜11%</t>
  </si>
  <si>
    <t>業務系（１/５）・住宅系（１/２）</t>
  </si>
  <si>
    <t>業務系（２/５）</t>
  </si>
  <si>
    <t>業務系（３/５）</t>
  </si>
  <si>
    <t>業務系（４/５）</t>
  </si>
  <si>
    <t>業務系（５/５）</t>
  </si>
  <si>
    <t>目標水準</t>
  </si>
  <si>
    <r>
      <t>(a)建物に適用される
PAL*の基準値
 (MJ/年・m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)</t>
    </r>
  </si>
  <si>
    <t>　(b)
目標PAL*値 
(MJ/年・m2)</t>
  </si>
  <si>
    <t>(c)
目標PAL*
低減率（%）
（1-b/a）×100</t>
  </si>
  <si>
    <r>
      <t>　PAL*低減率＜10％：</t>
    </r>
    <r>
      <rPr>
        <sz val="12"/>
        <color indexed="10"/>
        <rFont val="ＭＳ Ｐゴシック"/>
        <family val="3"/>
      </rPr>
      <t>未達</t>
    </r>
  </si>
  <si>
    <t>　10％≦PAL*低減率＜15％</t>
  </si>
  <si>
    <t>　15％≦PAL*低減率＜20％</t>
  </si>
  <si>
    <t>　20％≦PAL*低減率</t>
  </si>
  <si>
    <t>２　エネルギー負荷を軽減する設計上の工夫　－建築物の熱負荷の低減－</t>
  </si>
  <si>
    <t>２　エネルギー負荷を軽減する設計上の工夫　－設備システムの省エネルギー－</t>
  </si>
  <si>
    <t>２　エネルギー負荷を軽減する設計上の工夫　－ＰＡＬ*の低減率、ＥＲＲ－</t>
  </si>
  <si>
    <t>① 建築物の熱負荷（ＰＡＬ*）の低減</t>
  </si>
  <si>
    <t>② 設備システムの省エネルギー（ＥＲＲ）</t>
  </si>
  <si>
    <t>■</t>
  </si>
  <si>
    <r>
      <rPr>
        <b/>
        <sz val="12"/>
        <color indexed="9"/>
        <rFont val="ＭＳ Ｐゴシック"/>
        <family val="3"/>
      </rPr>
      <t>断熱等性能等級</t>
    </r>
    <r>
      <rPr>
        <b/>
        <sz val="12"/>
        <color indexed="9"/>
        <rFont val="ＭＳ Ｐゴシック"/>
        <family val="3"/>
      </rPr>
      <t>程度への適合に係る評価</t>
    </r>
  </si>
  <si>
    <t>品確法における住宅性能表示の断熱等性能等級４(建設)　　   取得予定　かつ、ERR≧５％</t>
  </si>
  <si>
    <t>品確法における住宅性能表示の断熱等性能等級４(設計・建設) 　取得予定　かつ、ERR≧５％</t>
  </si>
  <si>
    <t>品確法における住宅性能表示の断熱等性能等級４相当未満の性能基準または仕様基準を採用予定</t>
  </si>
  <si>
    <t>品確法における住宅性能表示の断熱等性能等級４(設計)　　　 取得予定　かつ、ERR≧５％</t>
  </si>
  <si>
    <t>断熱等性能等級程度への適合のための具体的措置の予定</t>
  </si>
  <si>
    <t>マンション建替法容積率許可制度　環境性能係数の適用に関するチェックシート</t>
  </si>
  <si>
    <t>断熱等性能等級程度および省エネルギーシステム</t>
  </si>
  <si>
    <t>備考(練馬区コメントなど）</t>
  </si>
  <si>
    <t>備　考(練馬区コメントなど）</t>
  </si>
  <si>
    <t>２　断熱等性能等級程度および省エネルギーシステムへの適合状況</t>
  </si>
  <si>
    <t>品確法における住宅性能表示の断熱等性能等級２または３(設計)　　　 取得予定　または、ERR＜５％</t>
  </si>
  <si>
    <t>品確法における住宅性能表示の断熱等性能等級２または３(建設)　　   取得予定　または、ERR＜５％</t>
  </si>
  <si>
    <t>品確法における住宅性能表示の断熱等性能等級２または３(設計・建設) 　取得予定　または、ERR＜５％</t>
  </si>
  <si>
    <t>品確法における住宅性能表示の断熱等性能等級取得予定は無いが、等級４相当の性能基準または仕様基準を採用予定　かつ、ERR≧５％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</si>
</sst>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.00_ "/>
    <numFmt numFmtId="178" formatCode="0_ "/>
    <numFmt numFmtId="179" formatCode="0.0%"/>
    <numFmt numFmtId="180" formatCode="#,##0_ "/>
    <numFmt numFmtId="181" formatCode="0.0_ &quot;％&quot;"/>
    <numFmt numFmtId="182" formatCode="0.0_ &quot;%&quot;"/>
    <numFmt numFmtId="183" formatCode="0.0_ &quot;(%)&quot;"/>
    <numFmt numFmtId="184" formatCode="0.0_ \(%\)"/>
    <numFmt numFmtId="185" formatCode="0.0_ &quot;（%）&quot;"/>
    <numFmt numFmtId="186" formatCode="0.00_ "/>
    <numFmt numFmtId="187" formatCode="0.0_ &quot;（㎡）&quot;"/>
    <numFmt numFmtId="188" formatCode="[&lt;=999]000;[&lt;=9999]000\-00;000\-0000"/>
    <numFmt numFmtId="189" formatCode="0.000_ "/>
    <numFmt numFmtId="190" formatCode="0.0"/>
  </numFmts>
  <fonts count="78">
    <font>
      <sz val="11"/>
      <name val="ＭＳ Ｐゴシック"/>
      <family val="3"/>
    </font>
    <font>
      <b/>
      <sz val="11"/>
      <color indexed="17"/>
      <name val="ＭＳ Ｐゴシック"/>
      <family val="3"/>
    </font>
    <font>
      <sz val="22"/>
      <color indexed="9"/>
      <name val="HGP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color indexed="17"/>
      <name val="ＭＳ Ｐゴシック"/>
      <family val="3"/>
    </font>
    <font>
      <b/>
      <sz val="12"/>
      <color indexed="9"/>
      <name val="ＭＳ Ｐゴシック"/>
      <family val="3"/>
    </font>
    <font>
      <vertAlign val="superscript"/>
      <sz val="12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9"/>
      <name val="ＭＳ ゴシック"/>
      <family val="3"/>
    </font>
    <font>
      <sz val="14"/>
      <name val="ＭＳ ゴシック"/>
      <family val="3"/>
    </font>
    <font>
      <b/>
      <sz val="14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8"/>
      <name val="ＭＳ Ｐゴシック"/>
      <family val="3"/>
    </font>
    <font>
      <sz val="14"/>
      <color indexed="9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36"/>
      <name val="HG丸ｺﾞｼｯｸM-PRO"/>
      <family val="3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b/>
      <sz val="22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8"/>
      <name val="Cambria"/>
      <family val="3"/>
    </font>
    <font>
      <b/>
      <sz val="14"/>
      <color theme="0"/>
      <name val="ＭＳ Ｐゴシック"/>
      <family val="3"/>
    </font>
    <font>
      <b/>
      <sz val="12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ck">
        <color indexed="10"/>
      </bottom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 style="medium"/>
    </border>
    <border>
      <left style="thin"/>
      <right style="thin"/>
      <top style="thick">
        <color indexed="10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79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32" borderId="15" xfId="0" applyFont="1" applyFill="1" applyBorder="1" applyAlignment="1">
      <alignment vertical="center" shrinkToFit="1"/>
    </xf>
    <xf numFmtId="0" fontId="0" fillId="32" borderId="19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center" shrinkToFit="1"/>
    </xf>
    <xf numFmtId="0" fontId="7" fillId="0" borderId="0" xfId="0" applyFont="1" applyBorder="1" applyAlignment="1">
      <alignment vertical="center" shrinkToFit="1"/>
    </xf>
    <xf numFmtId="0" fontId="0" fillId="0" borderId="24" xfId="0" applyBorder="1" applyAlignment="1">
      <alignment vertical="center"/>
    </xf>
    <xf numFmtId="0" fontId="9" fillId="32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9" fontId="10" fillId="0" borderId="26" xfId="0" applyNumberFormat="1" applyFont="1" applyBorder="1" applyAlignment="1">
      <alignment vertical="center"/>
    </xf>
    <xf numFmtId="9" fontId="10" fillId="0" borderId="0" xfId="0" applyNumberFormat="1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3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9" fontId="18" fillId="0" borderId="0" xfId="0" applyNumberFormat="1" applyFont="1" applyFill="1" applyBorder="1" applyAlignment="1">
      <alignment vertical="center" wrapText="1"/>
    </xf>
    <xf numFmtId="0" fontId="25" fillId="33" borderId="23" xfId="0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vertical="center" wrapText="1"/>
    </xf>
    <xf numFmtId="185" fontId="5" fillId="0" borderId="0" xfId="0" applyNumberFormat="1" applyFont="1" applyFill="1" applyBorder="1" applyAlignment="1">
      <alignment vertical="center" wrapText="1"/>
    </xf>
    <xf numFmtId="0" fontId="18" fillId="0" borderId="31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32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18" fillId="0" borderId="3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horizontal="left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25" fillId="33" borderId="2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0" fillId="32" borderId="42" xfId="0" applyFont="1" applyFill="1" applyBorder="1" applyAlignment="1">
      <alignment vertical="center" shrinkToFit="1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8" fillId="0" borderId="43" xfId="0" applyFont="1" applyFill="1" applyBorder="1" applyAlignment="1">
      <alignment vertical="center"/>
    </xf>
    <xf numFmtId="177" fontId="18" fillId="0" borderId="35" xfId="0" applyNumberFormat="1" applyFont="1" applyFill="1" applyBorder="1" applyAlignment="1" applyProtection="1">
      <alignment vertical="center"/>
      <protection locked="0"/>
    </xf>
    <xf numFmtId="0" fontId="18" fillId="0" borderId="38" xfId="0" applyFont="1" applyFill="1" applyBorder="1" applyAlignment="1">
      <alignment vertical="center"/>
    </xf>
    <xf numFmtId="177" fontId="18" fillId="0" borderId="31" xfId="0" applyNumberFormat="1" applyFont="1" applyFill="1" applyBorder="1" applyAlignment="1" applyProtection="1">
      <alignment vertical="center"/>
      <protection hidden="1"/>
    </xf>
    <xf numFmtId="0" fontId="18" fillId="0" borderId="31" xfId="0" applyFont="1" applyFill="1" applyBorder="1" applyAlignment="1">
      <alignment vertical="center"/>
    </xf>
    <xf numFmtId="0" fontId="18" fillId="0" borderId="44" xfId="0" applyFont="1" applyFill="1" applyBorder="1" applyAlignment="1" applyProtection="1">
      <alignment vertical="center"/>
      <protection/>
    </xf>
    <xf numFmtId="0" fontId="18" fillId="0" borderId="45" xfId="0" applyFont="1" applyFill="1" applyBorder="1" applyAlignment="1" applyProtection="1">
      <alignment vertical="center"/>
      <protection/>
    </xf>
    <xf numFmtId="0" fontId="18" fillId="0" borderId="46" xfId="0" applyFont="1" applyFill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0" fontId="18" fillId="0" borderId="49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45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51" xfId="0" applyFont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177" fontId="18" fillId="35" borderId="54" xfId="0" applyNumberFormat="1" applyFont="1" applyFill="1" applyBorder="1" applyAlignment="1" applyProtection="1">
      <alignment horizontal="right" vertical="center"/>
      <protection locked="0"/>
    </xf>
    <xf numFmtId="177" fontId="18" fillId="35" borderId="55" xfId="0" applyNumberFormat="1" applyFont="1" applyFill="1" applyBorder="1" applyAlignment="1" applyProtection="1">
      <alignment horizontal="right" vertical="center"/>
      <protection locked="0"/>
    </xf>
    <xf numFmtId="0" fontId="18" fillId="35" borderId="48" xfId="0" applyFont="1" applyFill="1" applyBorder="1" applyAlignment="1" applyProtection="1">
      <alignment horizontal="center" vertical="center"/>
      <protection locked="0"/>
    </xf>
    <xf numFmtId="0" fontId="18" fillId="35" borderId="56" xfId="0" applyFont="1" applyFill="1" applyBorder="1" applyAlignment="1" applyProtection="1">
      <alignment horizontal="center" vertical="center"/>
      <protection locked="0"/>
    </xf>
    <xf numFmtId="0" fontId="18" fillId="35" borderId="52" xfId="0" applyFont="1" applyFill="1" applyBorder="1" applyAlignment="1" applyProtection="1">
      <alignment horizontal="center" vertical="center"/>
      <protection locked="0"/>
    </xf>
    <xf numFmtId="0" fontId="18" fillId="35" borderId="29" xfId="0" applyFont="1" applyFill="1" applyBorder="1" applyAlignment="1" applyProtection="1">
      <alignment horizontal="center" vertical="center"/>
      <protection locked="0"/>
    </xf>
    <xf numFmtId="0" fontId="5" fillId="35" borderId="57" xfId="0" applyFont="1" applyFill="1" applyBorder="1" applyAlignment="1" applyProtection="1">
      <alignment horizontal="center" vertical="center" wrapText="1"/>
      <protection locked="0"/>
    </xf>
    <xf numFmtId="0" fontId="5" fillId="35" borderId="58" xfId="0" applyFont="1" applyFill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59" xfId="0" applyFont="1" applyBorder="1" applyAlignment="1">
      <alignment horizontal="left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62" xfId="0" applyFont="1" applyBorder="1" applyAlignment="1">
      <alignment horizontal="left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7" fillId="35" borderId="57" xfId="0" applyFont="1" applyFill="1" applyBorder="1" applyAlignment="1" applyProtection="1">
      <alignment horizontal="center" vertical="center" wrapText="1"/>
      <protection locked="0"/>
    </xf>
    <xf numFmtId="0" fontId="7" fillId="35" borderId="34" xfId="0" applyFont="1" applyFill="1" applyBorder="1" applyAlignment="1" applyProtection="1">
      <alignment horizontal="center" vertical="center" wrapText="1"/>
      <protection locked="0"/>
    </xf>
    <xf numFmtId="0" fontId="7" fillId="35" borderId="64" xfId="0" applyFont="1" applyFill="1" applyBorder="1" applyAlignment="1" applyProtection="1">
      <alignment horizontal="center" vertical="center" wrapText="1"/>
      <protection locked="0"/>
    </xf>
    <xf numFmtId="0" fontId="7" fillId="35" borderId="65" xfId="0" applyFont="1" applyFill="1" applyBorder="1" applyAlignment="1" applyProtection="1">
      <alignment horizontal="center" vertical="center" wrapText="1"/>
      <protection locked="0"/>
    </xf>
    <xf numFmtId="186" fontId="7" fillId="35" borderId="64" xfId="0" applyNumberFormat="1" applyFont="1" applyFill="1" applyBorder="1" applyAlignment="1" applyProtection="1">
      <alignment horizontal="center" vertical="center" wrapText="1"/>
      <protection locked="0"/>
    </xf>
    <xf numFmtId="186" fontId="7" fillId="35" borderId="65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66" xfId="0" applyFont="1" applyFill="1" applyBorder="1" applyAlignment="1" applyProtection="1">
      <alignment horizontal="center" vertical="center" wrapText="1"/>
      <protection locked="0"/>
    </xf>
    <xf numFmtId="0" fontId="7" fillId="35" borderId="67" xfId="0" applyFont="1" applyFill="1" applyBorder="1" applyAlignment="1" applyProtection="1">
      <alignment horizontal="center" vertical="center" wrapText="1"/>
      <protection locked="0"/>
    </xf>
    <xf numFmtId="0" fontId="7" fillId="35" borderId="68" xfId="0" applyFont="1" applyFill="1" applyBorder="1" applyAlignment="1" applyProtection="1">
      <alignment horizontal="center" vertical="center" wrapText="1"/>
      <protection locked="0"/>
    </xf>
    <xf numFmtId="0" fontId="7" fillId="35" borderId="69" xfId="0" applyFont="1" applyFill="1" applyBorder="1" applyAlignment="1" applyProtection="1">
      <alignment horizontal="center" vertical="center" wrapText="1"/>
      <protection locked="0"/>
    </xf>
    <xf numFmtId="0" fontId="7" fillId="35" borderId="70" xfId="0" applyFont="1" applyFill="1" applyBorder="1" applyAlignment="1" applyProtection="1">
      <alignment horizontal="center" vertical="center" wrapText="1"/>
      <protection locked="0"/>
    </xf>
    <xf numFmtId="0" fontId="7" fillId="35" borderId="58" xfId="0" applyFont="1" applyFill="1" applyBorder="1" applyAlignment="1" applyProtection="1">
      <alignment horizontal="center" vertical="center" wrapText="1"/>
      <protection locked="0"/>
    </xf>
    <xf numFmtId="0" fontId="7" fillId="35" borderId="71" xfId="0" applyFont="1" applyFill="1" applyBorder="1" applyAlignment="1" applyProtection="1">
      <alignment horizontal="center" vertical="center" wrapText="1"/>
      <protection locked="0"/>
    </xf>
    <xf numFmtId="0" fontId="11" fillId="35" borderId="72" xfId="0" applyFont="1" applyFill="1" applyBorder="1" applyAlignment="1" applyProtection="1">
      <alignment horizontal="center" vertical="center" wrapText="1"/>
      <protection locked="0"/>
    </xf>
    <xf numFmtId="0" fontId="11" fillId="35" borderId="73" xfId="0" applyFont="1" applyFill="1" applyBorder="1" applyAlignment="1" applyProtection="1">
      <alignment horizontal="center" vertical="center" wrapText="1"/>
      <protection locked="0"/>
    </xf>
    <xf numFmtId="0" fontId="11" fillId="35" borderId="74" xfId="0" applyFont="1" applyFill="1" applyBorder="1" applyAlignment="1" applyProtection="1">
      <alignment horizontal="center" vertical="center" wrapText="1"/>
      <protection locked="0"/>
    </xf>
    <xf numFmtId="0" fontId="11" fillId="35" borderId="75" xfId="0" applyFont="1" applyFill="1" applyBorder="1" applyAlignment="1" applyProtection="1">
      <alignment horizontal="center" vertical="center" wrapText="1"/>
      <protection locked="0"/>
    </xf>
    <xf numFmtId="0" fontId="11" fillId="35" borderId="76" xfId="0" applyFont="1" applyFill="1" applyBorder="1" applyAlignment="1" applyProtection="1">
      <alignment horizontal="center" vertical="center" wrapText="1"/>
      <protection locked="0"/>
    </xf>
    <xf numFmtId="0" fontId="11" fillId="35" borderId="77" xfId="0" applyFont="1" applyFill="1" applyBorder="1" applyAlignment="1" applyProtection="1">
      <alignment horizontal="center" vertical="center" wrapText="1"/>
      <protection locked="0"/>
    </xf>
    <xf numFmtId="0" fontId="11" fillId="35" borderId="78" xfId="0" applyFont="1" applyFill="1" applyBorder="1" applyAlignment="1" applyProtection="1">
      <alignment horizontal="center" vertical="center" wrapText="1"/>
      <protection locked="0"/>
    </xf>
    <xf numFmtId="0" fontId="11" fillId="35" borderId="79" xfId="0" applyFont="1" applyFill="1" applyBorder="1" applyAlignment="1" applyProtection="1">
      <alignment horizontal="center" vertical="center" wrapText="1"/>
      <protection locked="0"/>
    </xf>
    <xf numFmtId="0" fontId="11" fillId="35" borderId="80" xfId="0" applyFont="1" applyFill="1" applyBorder="1" applyAlignment="1" applyProtection="1">
      <alignment horizontal="center" vertical="center" wrapText="1"/>
      <protection locked="0"/>
    </xf>
    <xf numFmtId="0" fontId="11" fillId="35" borderId="81" xfId="0" applyFont="1" applyFill="1" applyBorder="1" applyAlignment="1" applyProtection="1">
      <alignment horizontal="center" vertical="center" wrapText="1"/>
      <protection locked="0"/>
    </xf>
    <xf numFmtId="0" fontId="11" fillId="35" borderId="82" xfId="0" applyFont="1" applyFill="1" applyBorder="1" applyAlignment="1" applyProtection="1">
      <alignment horizontal="center" vertical="center" wrapText="1"/>
      <protection locked="0"/>
    </xf>
    <xf numFmtId="0" fontId="11" fillId="35" borderId="83" xfId="0" applyFont="1" applyFill="1" applyBorder="1" applyAlignment="1" applyProtection="1">
      <alignment horizontal="center" vertical="center" wrapText="1"/>
      <protection locked="0"/>
    </xf>
    <xf numFmtId="0" fontId="11" fillId="35" borderId="84" xfId="0" applyFont="1" applyFill="1" applyBorder="1" applyAlignment="1" applyProtection="1">
      <alignment horizontal="center" vertical="center" wrapText="1"/>
      <protection locked="0"/>
    </xf>
    <xf numFmtId="0" fontId="11" fillId="35" borderId="85" xfId="0" applyFont="1" applyFill="1" applyBorder="1" applyAlignment="1" applyProtection="1">
      <alignment horizontal="center" vertical="center" wrapText="1"/>
      <protection locked="0"/>
    </xf>
    <xf numFmtId="0" fontId="11" fillId="35" borderId="86" xfId="0" applyFont="1" applyFill="1" applyBorder="1" applyAlignment="1" applyProtection="1">
      <alignment horizontal="center" vertical="center" wrapText="1"/>
      <protection locked="0"/>
    </xf>
    <xf numFmtId="0" fontId="11" fillId="35" borderId="87" xfId="0" applyFont="1" applyFill="1" applyBorder="1" applyAlignment="1" applyProtection="1">
      <alignment horizontal="center" vertical="center" wrapText="1"/>
      <protection locked="0"/>
    </xf>
    <xf numFmtId="0" fontId="11" fillId="35" borderId="88" xfId="0" applyFont="1" applyFill="1" applyBorder="1" applyAlignment="1" applyProtection="1">
      <alignment horizontal="center" vertical="center" wrapText="1"/>
      <protection locked="0"/>
    </xf>
    <xf numFmtId="0" fontId="11" fillId="35" borderId="89" xfId="0" applyFont="1" applyFill="1" applyBorder="1" applyAlignment="1" applyProtection="1">
      <alignment horizontal="center" vertical="center" wrapText="1"/>
      <protection locked="0"/>
    </xf>
    <xf numFmtId="0" fontId="18" fillId="35" borderId="57" xfId="0" applyFont="1" applyFill="1" applyBorder="1" applyAlignment="1" applyProtection="1">
      <alignment horizontal="center" vertical="center"/>
      <protection locked="0"/>
    </xf>
    <xf numFmtId="0" fontId="18" fillId="35" borderId="64" xfId="0" applyFont="1" applyFill="1" applyBorder="1" applyAlignment="1" applyProtection="1">
      <alignment horizontal="center" vertical="center"/>
      <protection locked="0"/>
    </xf>
    <xf numFmtId="0" fontId="18" fillId="35" borderId="58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11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8" fillId="0" borderId="33" xfId="0" applyFont="1" applyFill="1" applyBorder="1" applyAlignment="1" applyProtection="1">
      <alignment vertical="center"/>
      <protection locked="0"/>
    </xf>
    <xf numFmtId="0" fontId="18" fillId="0" borderId="40" xfId="0" applyFont="1" applyFill="1" applyBorder="1" applyAlignment="1" applyProtection="1">
      <alignment vertical="center"/>
      <protection locked="0"/>
    </xf>
    <xf numFmtId="0" fontId="18" fillId="0" borderId="51" xfId="0" applyFont="1" applyBorder="1" applyAlignment="1">
      <alignment vertical="center"/>
    </xf>
    <xf numFmtId="0" fontId="18" fillId="0" borderId="55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20" fillId="33" borderId="27" xfId="0" applyFont="1" applyFill="1" applyBorder="1" applyAlignment="1">
      <alignment horizontal="center" vertical="center" wrapText="1"/>
    </xf>
    <xf numFmtId="0" fontId="5" fillId="35" borderId="90" xfId="0" applyFont="1" applyFill="1" applyBorder="1" applyAlignment="1" applyProtection="1">
      <alignment horizontal="center" vertical="center" wrapText="1"/>
      <protection locked="0"/>
    </xf>
    <xf numFmtId="0" fontId="25" fillId="33" borderId="27" xfId="0" applyFont="1" applyFill="1" applyBorder="1" applyAlignment="1">
      <alignment horizontal="center" vertical="center"/>
    </xf>
    <xf numFmtId="0" fontId="18" fillId="35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51" xfId="0" applyFont="1" applyBorder="1" applyAlignment="1">
      <alignment horizontal="right" vertical="center"/>
    </xf>
    <xf numFmtId="0" fontId="2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3" fillId="18" borderId="91" xfId="0" applyFont="1" applyFill="1" applyBorder="1" applyAlignment="1">
      <alignment horizontal="center" vertical="center"/>
    </xf>
    <xf numFmtId="0" fontId="33" fillId="18" borderId="92" xfId="0" applyFont="1" applyFill="1" applyBorder="1" applyAlignment="1">
      <alignment horizontal="center" vertical="center"/>
    </xf>
    <xf numFmtId="0" fontId="33" fillId="10" borderId="92" xfId="0" applyFont="1" applyFill="1" applyBorder="1" applyAlignment="1">
      <alignment horizontal="center" vertical="center"/>
    </xf>
    <xf numFmtId="0" fontId="33" fillId="10" borderId="51" xfId="0" applyFont="1" applyFill="1" applyBorder="1" applyAlignment="1">
      <alignment horizontal="center" vertical="center"/>
    </xf>
    <xf numFmtId="0" fontId="33" fillId="10" borderId="91" xfId="0" applyFont="1" applyFill="1" applyBorder="1" applyAlignment="1">
      <alignment horizontal="center" vertical="center"/>
    </xf>
    <xf numFmtId="0" fontId="33" fillId="3" borderId="93" xfId="0" applyFont="1" applyFill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71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98" xfId="0" applyFont="1" applyBorder="1" applyAlignment="1">
      <alignment vertical="center"/>
    </xf>
    <xf numFmtId="0" fontId="10" fillId="0" borderId="99" xfId="0" applyFont="1" applyBorder="1" applyAlignment="1">
      <alignment vertical="center" shrinkToFit="1"/>
    </xf>
    <xf numFmtId="0" fontId="10" fillId="0" borderId="99" xfId="0" applyFont="1" applyBorder="1" applyAlignment="1">
      <alignment vertical="center"/>
    </xf>
    <xf numFmtId="0" fontId="10" fillId="0" borderId="99" xfId="0" applyFont="1" applyFill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51" xfId="0" applyFont="1" applyFill="1" applyBorder="1" applyAlignment="1">
      <alignment horizontal="center" vertical="center" wrapText="1"/>
    </xf>
    <xf numFmtId="186" fontId="10" fillId="0" borderId="51" xfId="0" applyNumberFormat="1" applyFont="1" applyFill="1" applyBorder="1" applyAlignment="1">
      <alignment horizontal="center" vertical="center" wrapText="1"/>
    </xf>
    <xf numFmtId="0" fontId="11" fillId="0" borderId="76" xfId="0" applyFont="1" applyFill="1" applyBorder="1" applyAlignment="1" applyProtection="1">
      <alignment horizontal="center" vertical="center" wrapText="1"/>
      <protection/>
    </xf>
    <xf numFmtId="0" fontId="11" fillId="0" borderId="77" xfId="0" applyFont="1" applyFill="1" applyBorder="1" applyAlignment="1" applyProtection="1">
      <alignment horizontal="center" vertical="center" wrapText="1"/>
      <protection/>
    </xf>
    <xf numFmtId="0" fontId="18" fillId="0" borderId="100" xfId="0" applyFont="1" applyFill="1" applyBorder="1" applyAlignment="1" applyProtection="1">
      <alignment vertical="center"/>
      <protection/>
    </xf>
    <xf numFmtId="185" fontId="5" fillId="0" borderId="14" xfId="0" applyNumberFormat="1" applyFont="1" applyFill="1" applyBorder="1" applyAlignment="1">
      <alignment vertical="center" wrapText="1"/>
    </xf>
    <xf numFmtId="185" fontId="5" fillId="0" borderId="13" xfId="0" applyNumberFormat="1" applyFont="1" applyFill="1" applyBorder="1" applyAlignment="1">
      <alignment vertical="center" wrapText="1"/>
    </xf>
    <xf numFmtId="9" fontId="10" fillId="0" borderId="13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9" fontId="20" fillId="0" borderId="13" xfId="0" applyNumberFormat="1" applyFont="1" applyFill="1" applyBorder="1" applyAlignment="1">
      <alignment vertical="center" wrapText="1"/>
    </xf>
    <xf numFmtId="9" fontId="20" fillId="0" borderId="0" xfId="0" applyNumberFormat="1" applyFont="1" applyFill="1" applyBorder="1" applyAlignment="1">
      <alignment vertical="center" wrapText="1"/>
    </xf>
    <xf numFmtId="9" fontId="0" fillId="0" borderId="13" xfId="0" applyNumberFormat="1" applyFont="1" applyFill="1" applyBorder="1" applyAlignment="1">
      <alignment vertical="center" wrapText="1"/>
    </xf>
    <xf numFmtId="38" fontId="9" fillId="0" borderId="0" xfId="49" applyFont="1" applyFill="1" applyBorder="1" applyAlignment="1">
      <alignment vertical="center" shrinkToFit="1"/>
    </xf>
    <xf numFmtId="9" fontId="0" fillId="0" borderId="0" xfId="0" applyNumberFormat="1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9" fontId="10" fillId="0" borderId="54" xfId="0" applyNumberFormat="1" applyFont="1" applyBorder="1" applyAlignment="1">
      <alignment vertical="center"/>
    </xf>
    <xf numFmtId="185" fontId="5" fillId="0" borderId="26" xfId="0" applyNumberFormat="1" applyFont="1" applyFill="1" applyBorder="1" applyAlignment="1">
      <alignment vertical="center" wrapText="1"/>
    </xf>
    <xf numFmtId="185" fontId="5" fillId="0" borderId="101" xfId="0" applyNumberFormat="1" applyFont="1" applyFill="1" applyBorder="1" applyAlignment="1">
      <alignment vertical="center" wrapText="1"/>
    </xf>
    <xf numFmtId="9" fontId="20" fillId="0" borderId="26" xfId="0" applyNumberFormat="1" applyFont="1" applyFill="1" applyBorder="1" applyAlignment="1">
      <alignment vertical="center" wrapText="1"/>
    </xf>
    <xf numFmtId="9" fontId="20" fillId="0" borderId="101" xfId="0" applyNumberFormat="1" applyFont="1" applyFill="1" applyBorder="1" applyAlignment="1">
      <alignment vertical="center" wrapText="1"/>
    </xf>
    <xf numFmtId="185" fontId="5" fillId="0" borderId="31" xfId="0" applyNumberFormat="1" applyFont="1" applyFill="1" applyBorder="1" applyAlignment="1">
      <alignment vertical="center" wrapText="1"/>
    </xf>
    <xf numFmtId="185" fontId="5" fillId="0" borderId="100" xfId="0" applyNumberFormat="1" applyFont="1" applyFill="1" applyBorder="1" applyAlignment="1">
      <alignment vertical="center" wrapText="1"/>
    </xf>
    <xf numFmtId="0" fontId="0" fillId="0" borderId="10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2" xfId="0" applyFont="1" applyFill="1" applyBorder="1" applyAlignment="1">
      <alignment vertical="center" wrapText="1"/>
    </xf>
    <xf numFmtId="9" fontId="18" fillId="37" borderId="52" xfId="42" applyFont="1" applyFill="1" applyBorder="1" applyAlignment="1">
      <alignment horizontal="center" vertical="center"/>
    </xf>
    <xf numFmtId="0" fontId="20" fillId="38" borderId="41" xfId="0" applyFont="1" applyFill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9" fillId="37" borderId="65" xfId="0" applyFont="1" applyFill="1" applyBorder="1" applyAlignment="1">
      <alignment horizontal="center" vertical="center" wrapText="1"/>
    </xf>
    <xf numFmtId="0" fontId="9" fillId="37" borderId="71" xfId="0" applyFont="1" applyFill="1" applyBorder="1" applyAlignment="1">
      <alignment horizontal="center" vertical="center" wrapText="1"/>
    </xf>
    <xf numFmtId="0" fontId="73" fillId="39" borderId="65" xfId="0" applyFont="1" applyFill="1" applyBorder="1" applyAlignment="1">
      <alignment horizontal="center" vertical="center"/>
    </xf>
    <xf numFmtId="0" fontId="73" fillId="39" borderId="71" xfId="0" applyFont="1" applyFill="1" applyBorder="1" applyAlignment="1">
      <alignment horizontal="center" vertical="center"/>
    </xf>
    <xf numFmtId="0" fontId="73" fillId="39" borderId="103" xfId="0" applyFont="1" applyFill="1" applyBorder="1" applyAlignment="1">
      <alignment horizontal="center" vertical="center"/>
    </xf>
    <xf numFmtId="0" fontId="73" fillId="39" borderId="104" xfId="0" applyFont="1" applyFill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35" borderId="105" xfId="0" applyFont="1" applyFill="1" applyBorder="1" applyAlignment="1" applyProtection="1">
      <alignment vertical="center" wrapText="1"/>
      <protection locked="0"/>
    </xf>
    <xf numFmtId="0" fontId="0" fillId="35" borderId="16" xfId="0" applyFont="1" applyFill="1" applyBorder="1" applyAlignment="1" applyProtection="1">
      <alignment vertical="center" shrinkToFit="1"/>
      <protection locked="0"/>
    </xf>
    <xf numFmtId="0" fontId="0" fillId="35" borderId="19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8" fillId="0" borderId="106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177" fontId="18" fillId="35" borderId="106" xfId="0" applyNumberFormat="1" applyFont="1" applyFill="1" applyBorder="1" applyAlignment="1" applyProtection="1">
      <alignment horizontal="right" vertical="center"/>
      <protection locked="0"/>
    </xf>
    <xf numFmtId="177" fontId="18" fillId="35" borderId="35" xfId="0" applyNumberFormat="1" applyFont="1" applyFill="1" applyBorder="1" applyAlignment="1" applyProtection="1">
      <alignment horizontal="right" vertical="center"/>
      <protection locked="0"/>
    </xf>
    <xf numFmtId="0" fontId="18" fillId="0" borderId="10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177" fontId="18" fillId="35" borderId="54" xfId="0" applyNumberFormat="1" applyFont="1" applyFill="1" applyBorder="1" applyAlignment="1" applyProtection="1">
      <alignment horizontal="right" vertical="center"/>
      <protection locked="0"/>
    </xf>
    <xf numFmtId="177" fontId="18" fillId="35" borderId="31" xfId="0" applyNumberFormat="1" applyFont="1" applyFill="1" applyBorder="1" applyAlignment="1" applyProtection="1">
      <alignment horizontal="right" vertical="center"/>
      <protection locked="0"/>
    </xf>
    <xf numFmtId="177" fontId="18" fillId="35" borderId="13" xfId="0" applyNumberFormat="1" applyFont="1" applyFill="1" applyBorder="1" applyAlignment="1" applyProtection="1">
      <alignment horizontal="right" vertical="center"/>
      <protection locked="0"/>
    </xf>
    <xf numFmtId="0" fontId="18" fillId="0" borderId="54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8" fillId="0" borderId="98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54" xfId="0" applyFont="1" applyFill="1" applyBorder="1" applyAlignment="1">
      <alignment horizontal="left" vertical="center" shrinkToFit="1"/>
    </xf>
    <xf numFmtId="0" fontId="18" fillId="0" borderId="31" xfId="0" applyFont="1" applyFill="1" applyBorder="1" applyAlignment="1">
      <alignment horizontal="left" vertical="center" shrinkToFit="1"/>
    </xf>
    <xf numFmtId="0" fontId="18" fillId="0" borderId="44" xfId="0" applyFont="1" applyFill="1" applyBorder="1" applyAlignment="1">
      <alignment horizontal="left" vertical="center" shrinkToFit="1"/>
    </xf>
    <xf numFmtId="0" fontId="18" fillId="0" borderId="55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/>
    </xf>
    <xf numFmtId="0" fontId="0" fillId="35" borderId="36" xfId="0" applyFill="1" applyBorder="1" applyAlignment="1" applyProtection="1">
      <alignment horizontal="left" vertical="center"/>
      <protection locked="0"/>
    </xf>
    <xf numFmtId="0" fontId="0" fillId="35" borderId="49" xfId="0" applyFill="1" applyBorder="1" applyAlignment="1" applyProtection="1">
      <alignment horizontal="left" vertical="center"/>
      <protection locked="0"/>
    </xf>
    <xf numFmtId="189" fontId="34" fillId="34" borderId="23" xfId="0" applyNumberFormat="1" applyFont="1" applyFill="1" applyBorder="1" applyAlignment="1">
      <alignment horizontal="center" vertical="center"/>
    </xf>
    <xf numFmtId="189" fontId="34" fillId="34" borderId="37" xfId="0" applyNumberFormat="1" applyFont="1" applyFill="1" applyBorder="1" applyAlignment="1">
      <alignment horizontal="center" vertical="center"/>
    </xf>
    <xf numFmtId="189" fontId="34" fillId="34" borderId="24" xfId="0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/>
    </xf>
    <xf numFmtId="0" fontId="34" fillId="34" borderId="24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35" borderId="71" xfId="0" applyFont="1" applyFill="1" applyBorder="1" applyAlignment="1" applyProtection="1">
      <alignment horizontal="center" vertical="center"/>
      <protection locked="0"/>
    </xf>
    <xf numFmtId="0" fontId="18" fillId="35" borderId="36" xfId="0" applyFont="1" applyFill="1" applyBorder="1" applyAlignment="1" applyProtection="1">
      <alignment horizontal="center" vertical="center"/>
      <protection locked="0"/>
    </xf>
    <xf numFmtId="0" fontId="18" fillId="35" borderId="97" xfId="0" applyFont="1" applyFill="1" applyBorder="1" applyAlignment="1" applyProtection="1">
      <alignment horizontal="center" vertical="center"/>
      <protection locked="0"/>
    </xf>
    <xf numFmtId="0" fontId="18" fillId="0" borderId="65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35" borderId="98" xfId="0" applyFont="1" applyFill="1" applyBorder="1" applyAlignment="1" applyProtection="1">
      <alignment horizontal="center" vertical="center"/>
      <protection locked="0"/>
    </xf>
    <xf numFmtId="0" fontId="18" fillId="35" borderId="99" xfId="0" applyFont="1" applyFill="1" applyBorder="1" applyAlignment="1" applyProtection="1">
      <alignment horizontal="center" vertical="center"/>
      <protection locked="0"/>
    </xf>
    <xf numFmtId="0" fontId="18" fillId="35" borderId="45" xfId="0" applyFont="1" applyFill="1" applyBorder="1" applyAlignment="1" applyProtection="1">
      <alignment horizontal="center" vertical="center"/>
      <protection locked="0"/>
    </xf>
    <xf numFmtId="0" fontId="18" fillId="35" borderId="10" xfId="0" applyFont="1" applyFill="1" applyBorder="1" applyAlignment="1" applyProtection="1">
      <alignment horizontal="center" vertical="center"/>
      <protection locked="0"/>
    </xf>
    <xf numFmtId="0" fontId="18" fillId="35" borderId="0" xfId="0" applyFont="1" applyFill="1" applyBorder="1" applyAlignment="1" applyProtection="1">
      <alignment horizontal="center" vertical="center"/>
      <protection locked="0"/>
    </xf>
    <xf numFmtId="0" fontId="18" fillId="35" borderId="11" xfId="0" applyFont="1" applyFill="1" applyBorder="1" applyAlignment="1" applyProtection="1">
      <alignment horizontal="center" vertical="center"/>
      <protection locked="0"/>
    </xf>
    <xf numFmtId="0" fontId="18" fillId="35" borderId="12" xfId="0" applyFont="1" applyFill="1" applyBorder="1" applyAlignment="1" applyProtection="1">
      <alignment horizontal="center" vertical="center"/>
      <protection locked="0"/>
    </xf>
    <xf numFmtId="0" fontId="18" fillId="35" borderId="13" xfId="0" applyFont="1" applyFill="1" applyBorder="1" applyAlignment="1" applyProtection="1">
      <alignment horizontal="center" vertical="center"/>
      <protection locked="0"/>
    </xf>
    <xf numFmtId="0" fontId="18" fillId="35" borderId="14" xfId="0" applyFont="1" applyFill="1" applyBorder="1" applyAlignment="1" applyProtection="1">
      <alignment horizontal="center" vertical="center"/>
      <protection locked="0"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4" fillId="35" borderId="37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 applyProtection="1">
      <alignment horizontal="center" vertical="center"/>
      <protection locked="0"/>
    </xf>
    <xf numFmtId="0" fontId="0" fillId="35" borderId="37" xfId="0" applyFont="1" applyFill="1" applyBorder="1" applyAlignment="1" applyProtection="1">
      <alignment horizontal="center" vertical="center"/>
      <protection locked="0"/>
    </xf>
    <xf numFmtId="0" fontId="0" fillId="35" borderId="24" xfId="0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/>
    </xf>
    <xf numFmtId="0" fontId="5" fillId="34" borderId="4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5" fillId="34" borderId="32" xfId="0" applyFont="1" applyFill="1" applyBorder="1" applyAlignment="1" applyProtection="1">
      <alignment horizontal="center" vertical="center"/>
      <protection/>
    </xf>
    <xf numFmtId="0" fontId="5" fillId="34" borderId="112" xfId="0" applyFont="1" applyFill="1" applyBorder="1" applyAlignment="1" applyProtection="1">
      <alignment horizontal="center" vertical="center"/>
      <protection/>
    </xf>
    <xf numFmtId="0" fontId="5" fillId="0" borderId="113" xfId="0" applyFont="1" applyBorder="1" applyAlignment="1">
      <alignment horizontal="center" vertical="center"/>
    </xf>
    <xf numFmtId="0" fontId="18" fillId="0" borderId="51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  <xf numFmtId="0" fontId="18" fillId="34" borderId="115" xfId="0" applyFont="1" applyFill="1" applyBorder="1" applyAlignment="1">
      <alignment horizontal="center" vertical="center"/>
    </xf>
    <xf numFmtId="0" fontId="18" fillId="34" borderId="53" xfId="0" applyFont="1" applyFill="1" applyBorder="1" applyAlignment="1">
      <alignment horizontal="center" vertical="center"/>
    </xf>
    <xf numFmtId="0" fontId="20" fillId="38" borderId="41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8" fillId="0" borderId="115" xfId="0" applyFont="1" applyFill="1" applyBorder="1" applyAlignment="1">
      <alignment horizontal="left" vertical="center" shrinkToFit="1"/>
    </xf>
    <xf numFmtId="0" fontId="18" fillId="0" borderId="116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 shrinkToFit="1"/>
    </xf>
    <xf numFmtId="0" fontId="18" fillId="0" borderId="36" xfId="0" applyFont="1" applyBorder="1" applyAlignment="1">
      <alignment horizontal="left" vertical="center" shrinkToFit="1"/>
    </xf>
    <xf numFmtId="0" fontId="18" fillId="0" borderId="49" xfId="0" applyFont="1" applyBorder="1" applyAlignment="1">
      <alignment horizontal="left" vertical="center" shrinkToFit="1"/>
    </xf>
    <xf numFmtId="0" fontId="18" fillId="0" borderId="117" xfId="0" applyFont="1" applyBorder="1" applyAlignment="1">
      <alignment horizontal="left" vertical="center"/>
    </xf>
    <xf numFmtId="0" fontId="18" fillId="0" borderId="51" xfId="0" applyFont="1" applyFill="1" applyBorder="1" applyAlignment="1">
      <alignment horizontal="left" vertical="center" shrinkToFit="1"/>
    </xf>
    <xf numFmtId="0" fontId="0" fillId="35" borderId="37" xfId="0" applyFont="1" applyFill="1" applyBorder="1" applyAlignment="1" applyProtection="1">
      <alignment horizontal="center" vertical="center" wrapText="1"/>
      <protection locked="0"/>
    </xf>
    <xf numFmtId="0" fontId="18" fillId="34" borderId="28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85" fontId="18" fillId="0" borderId="51" xfId="0" applyNumberFormat="1" applyFont="1" applyFill="1" applyBorder="1" applyAlignment="1">
      <alignment horizontal="center" vertical="center" wrapText="1"/>
    </xf>
    <xf numFmtId="0" fontId="0" fillId="0" borderId="11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8" fillId="35" borderId="36" xfId="0" applyFont="1" applyFill="1" applyBorder="1" applyAlignment="1" applyProtection="1">
      <alignment horizontal="left" vertical="center"/>
      <protection locked="0"/>
    </xf>
    <xf numFmtId="0" fontId="18" fillId="35" borderId="49" xfId="0" applyFont="1" applyFill="1" applyBorder="1" applyAlignment="1" applyProtection="1">
      <alignment horizontal="left" vertical="center"/>
      <protection locked="0"/>
    </xf>
    <xf numFmtId="0" fontId="18" fillId="0" borderId="118" xfId="0" applyFont="1" applyBorder="1" applyAlignment="1">
      <alignment horizontal="center" vertical="center"/>
    </xf>
    <xf numFmtId="0" fontId="18" fillId="0" borderId="119" xfId="0" applyFont="1" applyBorder="1" applyAlignment="1">
      <alignment horizontal="center" vertical="center"/>
    </xf>
    <xf numFmtId="0" fontId="25" fillId="33" borderId="33" xfId="0" applyFont="1" applyFill="1" applyBorder="1" applyAlignment="1">
      <alignment horizontal="center" vertical="center"/>
    </xf>
    <xf numFmtId="0" fontId="7" fillId="35" borderId="54" xfId="0" applyFont="1" applyFill="1" applyBorder="1" applyAlignment="1" applyProtection="1">
      <alignment horizontal="center" vertical="center"/>
      <protection locked="0"/>
    </xf>
    <xf numFmtId="0" fontId="7" fillId="35" borderId="31" xfId="0" applyFont="1" applyFill="1" applyBorder="1" applyAlignment="1" applyProtection="1">
      <alignment horizontal="center" vertical="center"/>
      <protection locked="0"/>
    </xf>
    <xf numFmtId="0" fontId="7" fillId="35" borderId="100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/>
    </xf>
    <xf numFmtId="0" fontId="30" fillId="34" borderId="33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 applyProtection="1">
      <alignment horizontal="left" vertical="center" shrinkToFit="1"/>
      <protection locked="0"/>
    </xf>
    <xf numFmtId="0" fontId="10" fillId="35" borderId="24" xfId="0" applyFont="1" applyFill="1" applyBorder="1" applyAlignment="1" applyProtection="1">
      <alignment horizontal="left" vertical="center" shrinkToFit="1"/>
      <protection locked="0"/>
    </xf>
    <xf numFmtId="0" fontId="10" fillId="35" borderId="23" xfId="0" applyFont="1" applyFill="1" applyBorder="1" applyAlignment="1" applyProtection="1">
      <alignment horizontal="left" vertical="center"/>
      <protection locked="0"/>
    </xf>
    <xf numFmtId="0" fontId="10" fillId="35" borderId="37" xfId="0" applyFont="1" applyFill="1" applyBorder="1" applyAlignment="1" applyProtection="1">
      <alignment horizontal="left" vertical="center"/>
      <protection locked="0"/>
    </xf>
    <xf numFmtId="0" fontId="10" fillId="35" borderId="24" xfId="0" applyFont="1" applyFill="1" applyBorder="1" applyAlignment="1" applyProtection="1">
      <alignment horizontal="left" vertical="center"/>
      <protection locked="0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shrinkToFit="1"/>
    </xf>
    <xf numFmtId="0" fontId="10" fillId="0" borderId="121" xfId="0" applyFont="1" applyBorder="1" applyAlignment="1">
      <alignment horizontal="center" vertical="center" shrinkToFit="1"/>
    </xf>
    <xf numFmtId="0" fontId="10" fillId="0" borderId="122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0" fontId="10" fillId="0" borderId="123" xfId="0" applyFont="1" applyBorder="1" applyAlignment="1">
      <alignment horizontal="center" vertical="center" shrinkToFit="1"/>
    </xf>
    <xf numFmtId="0" fontId="10" fillId="0" borderId="115" xfId="0" applyFont="1" applyBorder="1" applyAlignment="1">
      <alignment horizontal="center" vertical="center" shrinkToFit="1"/>
    </xf>
    <xf numFmtId="0" fontId="10" fillId="0" borderId="115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7" fillId="35" borderId="105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35" borderId="101" xfId="0" applyFont="1" applyFill="1" applyBorder="1" applyAlignment="1" applyProtection="1">
      <alignment horizontal="center" vertical="center"/>
      <protection locked="0"/>
    </xf>
    <xf numFmtId="0" fontId="7" fillId="35" borderId="55" xfId="0" applyFont="1" applyFill="1" applyBorder="1" applyAlignment="1" applyProtection="1">
      <alignment horizontal="center" vertical="center"/>
      <protection locked="0"/>
    </xf>
    <xf numFmtId="0" fontId="7" fillId="35" borderId="36" xfId="0" applyFont="1" applyFill="1" applyBorder="1" applyAlignment="1" applyProtection="1">
      <alignment horizontal="center" vertical="center"/>
      <protection locked="0"/>
    </xf>
    <xf numFmtId="0" fontId="7" fillId="35" borderId="97" xfId="0" applyFont="1" applyFill="1" applyBorder="1" applyAlignment="1" applyProtection="1">
      <alignment horizontal="center" vertical="center"/>
      <protection locked="0"/>
    </xf>
    <xf numFmtId="0" fontId="10" fillId="0" borderId="7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38" fontId="5" fillId="35" borderId="54" xfId="49" applyFont="1" applyFill="1" applyBorder="1" applyAlignment="1" applyProtection="1">
      <alignment horizontal="center" vertical="center" wrapText="1"/>
      <protection locked="0"/>
    </xf>
    <xf numFmtId="38" fontId="5" fillId="35" borderId="100" xfId="49" applyFont="1" applyFill="1" applyBorder="1" applyAlignment="1" applyProtection="1">
      <alignment horizontal="center" vertical="center" wrapText="1"/>
      <protection locked="0"/>
    </xf>
    <xf numFmtId="0" fontId="20" fillId="38" borderId="23" xfId="0" applyFont="1" applyFill="1" applyBorder="1" applyAlignment="1">
      <alignment horizontal="center" vertical="center" wrapText="1"/>
    </xf>
    <xf numFmtId="0" fontId="20" fillId="38" borderId="37" xfId="0" applyFont="1" applyFill="1" applyBorder="1" applyAlignment="1">
      <alignment horizontal="center" vertical="center" wrapText="1"/>
    </xf>
    <xf numFmtId="0" fontId="20" fillId="38" borderId="24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10" fillId="0" borderId="1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6" fillId="38" borderId="41" xfId="0" applyFont="1" applyFill="1" applyBorder="1" applyAlignment="1">
      <alignment horizontal="center" vertical="center" wrapText="1"/>
    </xf>
    <xf numFmtId="0" fontId="36" fillId="38" borderId="33" xfId="0" applyFont="1" applyFill="1" applyBorder="1" applyAlignment="1">
      <alignment horizontal="center" vertical="center" wrapText="1"/>
    </xf>
    <xf numFmtId="0" fontId="36" fillId="38" borderId="40" xfId="0" applyFont="1" applyFill="1" applyBorder="1" applyAlignment="1">
      <alignment horizontal="center" vertical="center" wrapText="1"/>
    </xf>
    <xf numFmtId="0" fontId="36" fillId="38" borderId="10" xfId="0" applyFont="1" applyFill="1" applyBorder="1" applyAlignment="1">
      <alignment horizontal="center" vertical="center" wrapText="1"/>
    </xf>
    <xf numFmtId="0" fontId="36" fillId="38" borderId="0" xfId="0" applyFont="1" applyFill="1" applyBorder="1" applyAlignment="1">
      <alignment horizontal="center" vertical="center" wrapText="1"/>
    </xf>
    <xf numFmtId="0" fontId="36" fillId="38" borderId="11" xfId="0" applyFont="1" applyFill="1" applyBorder="1" applyAlignment="1">
      <alignment horizontal="center" vertical="center" wrapText="1"/>
    </xf>
    <xf numFmtId="38" fontId="5" fillId="35" borderId="106" xfId="49" applyFont="1" applyFill="1" applyBorder="1" applyAlignment="1" applyProtection="1">
      <alignment horizontal="center" vertical="center" wrapText="1"/>
      <protection locked="0"/>
    </xf>
    <xf numFmtId="38" fontId="5" fillId="35" borderId="38" xfId="49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38" fontId="5" fillId="35" borderId="105" xfId="49" applyFont="1" applyFill="1" applyBorder="1" applyAlignment="1" applyProtection="1">
      <alignment horizontal="center" vertical="center" wrapText="1"/>
      <protection locked="0"/>
    </xf>
    <xf numFmtId="38" fontId="5" fillId="35" borderId="101" xfId="49" applyFont="1" applyFill="1" applyBorder="1" applyAlignment="1" applyProtection="1">
      <alignment horizontal="center" vertical="center" wrapText="1"/>
      <protection locked="0"/>
    </xf>
    <xf numFmtId="0" fontId="10" fillId="0" borderId="1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38" fontId="5" fillId="35" borderId="126" xfId="49" applyFont="1" applyFill="1" applyBorder="1" applyAlignment="1" applyProtection="1">
      <alignment horizontal="center" vertical="center" wrapText="1"/>
      <protection locked="0"/>
    </xf>
    <xf numFmtId="38" fontId="5" fillId="35" borderId="14" xfId="49" applyFont="1" applyFill="1" applyBorder="1" applyAlignment="1" applyProtection="1">
      <alignment horizontal="center" vertical="center" wrapText="1"/>
      <protection locked="0"/>
    </xf>
    <xf numFmtId="185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85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185" fontId="7" fillId="35" borderId="12" xfId="0" applyNumberFormat="1" applyFont="1" applyFill="1" applyBorder="1" applyAlignment="1" applyProtection="1">
      <alignment horizontal="center" vertical="center" wrapText="1"/>
      <protection locked="0"/>
    </xf>
    <xf numFmtId="185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3" xfId="0" applyFont="1" applyBorder="1" applyAlignment="1">
      <alignment horizontal="center" vertical="center" wrapText="1"/>
    </xf>
    <xf numFmtId="0" fontId="14" fillId="0" borderId="127" xfId="0" applyFont="1" applyBorder="1" applyAlignment="1">
      <alignment horizontal="center" vertical="center" wrapText="1"/>
    </xf>
    <xf numFmtId="0" fontId="14" fillId="0" borderId="128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center" vertical="center" wrapText="1"/>
    </xf>
    <xf numFmtId="0" fontId="10" fillId="0" borderId="128" xfId="0" applyFont="1" applyBorder="1" applyAlignment="1">
      <alignment horizontal="center" vertical="center" wrapText="1"/>
    </xf>
    <xf numFmtId="0" fontId="10" fillId="0" borderId="129" xfId="0" applyFont="1" applyBorder="1" applyAlignment="1">
      <alignment horizontal="center" vertical="center" wrapText="1"/>
    </xf>
    <xf numFmtId="0" fontId="10" fillId="0" borderId="130" xfId="0" applyFont="1" applyBorder="1" applyAlignment="1">
      <alignment horizontal="center" vertical="center" wrapText="1"/>
    </xf>
    <xf numFmtId="0" fontId="10" fillId="0" borderId="131" xfId="0" applyFont="1" applyBorder="1" applyAlignment="1">
      <alignment horizontal="center" vertical="center" wrapText="1"/>
    </xf>
    <xf numFmtId="9" fontId="20" fillId="33" borderId="41" xfId="0" applyNumberFormat="1" applyFont="1" applyFill="1" applyBorder="1" applyAlignment="1">
      <alignment horizontal="center" vertical="center" wrapText="1"/>
    </xf>
    <xf numFmtId="9" fontId="20" fillId="33" borderId="125" xfId="0" applyNumberFormat="1" applyFont="1" applyFill="1" applyBorder="1" applyAlignment="1">
      <alignment horizontal="center" vertical="center" wrapText="1"/>
    </xf>
    <xf numFmtId="9" fontId="20" fillId="33" borderId="10" xfId="0" applyNumberFormat="1" applyFont="1" applyFill="1" applyBorder="1" applyAlignment="1">
      <alignment horizontal="center" vertical="center" wrapText="1"/>
    </xf>
    <xf numFmtId="9" fontId="20" fillId="33" borderId="110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8" fontId="9" fillId="35" borderId="42" xfId="49" applyFont="1" applyFill="1" applyBorder="1" applyAlignment="1" applyProtection="1">
      <alignment horizontal="center" vertical="center" wrapText="1"/>
      <protection locked="0"/>
    </xf>
    <xf numFmtId="38" fontId="9" fillId="35" borderId="125" xfId="49" applyFont="1" applyFill="1" applyBorder="1" applyAlignment="1" applyProtection="1">
      <alignment horizontal="center" vertical="center" wrapText="1"/>
      <protection locked="0"/>
    </xf>
    <xf numFmtId="38" fontId="9" fillId="35" borderId="30" xfId="49" applyFont="1" applyFill="1" applyBorder="1" applyAlignment="1" applyProtection="1">
      <alignment horizontal="center" vertical="center" wrapText="1"/>
      <protection locked="0"/>
    </xf>
    <xf numFmtId="38" fontId="9" fillId="35" borderId="110" xfId="49" applyFont="1" applyFill="1" applyBorder="1" applyAlignment="1" applyProtection="1">
      <alignment horizontal="center" vertical="center" wrapText="1"/>
      <protection locked="0"/>
    </xf>
    <xf numFmtId="38" fontId="9" fillId="35" borderId="126" xfId="49" applyFont="1" applyFill="1" applyBorder="1" applyAlignment="1" applyProtection="1">
      <alignment horizontal="center" vertical="center" wrapText="1"/>
      <protection locked="0"/>
    </xf>
    <xf numFmtId="38" fontId="9" fillId="35" borderId="111" xfId="49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11" xfId="0" applyFont="1" applyBorder="1" applyAlignment="1">
      <alignment horizontal="center" vertical="center" wrapText="1"/>
    </xf>
    <xf numFmtId="0" fontId="10" fillId="35" borderId="41" xfId="0" applyFont="1" applyFill="1" applyBorder="1" applyAlignment="1" applyProtection="1">
      <alignment horizontal="center" vertical="center" wrapText="1"/>
      <protection locked="0"/>
    </xf>
    <xf numFmtId="0" fontId="10" fillId="35" borderId="33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 locked="0"/>
    </xf>
    <xf numFmtId="0" fontId="10" fillId="35" borderId="13" xfId="0" applyFont="1" applyFill="1" applyBorder="1" applyAlignment="1" applyProtection="1">
      <alignment horizontal="center" vertical="center" wrapText="1"/>
      <protection locked="0"/>
    </xf>
    <xf numFmtId="9" fontId="20" fillId="33" borderId="42" xfId="0" applyNumberFormat="1" applyFont="1" applyFill="1" applyBorder="1" applyAlignment="1">
      <alignment horizontal="center" vertical="center" wrapText="1"/>
    </xf>
    <xf numFmtId="9" fontId="20" fillId="33" borderId="33" xfId="0" applyNumberFormat="1" applyFont="1" applyFill="1" applyBorder="1" applyAlignment="1">
      <alignment horizontal="center" vertical="center" wrapText="1"/>
    </xf>
    <xf numFmtId="9" fontId="20" fillId="33" borderId="40" xfId="0" applyNumberFormat="1" applyFont="1" applyFill="1" applyBorder="1" applyAlignment="1">
      <alignment horizontal="center" vertical="center" wrapText="1"/>
    </xf>
    <xf numFmtId="9" fontId="20" fillId="33" borderId="105" xfId="0" applyNumberFormat="1" applyFont="1" applyFill="1" applyBorder="1" applyAlignment="1">
      <alignment horizontal="center" vertical="center" wrapText="1"/>
    </xf>
    <xf numFmtId="9" fontId="20" fillId="33" borderId="26" xfId="0" applyNumberFormat="1" applyFont="1" applyFill="1" applyBorder="1" applyAlignment="1">
      <alignment horizontal="center" vertical="center" wrapText="1"/>
    </xf>
    <xf numFmtId="9" fontId="20" fillId="33" borderId="101" xfId="0" applyNumberFormat="1" applyFont="1" applyFill="1" applyBorder="1" applyAlignment="1">
      <alignment horizontal="center" vertical="center" wrapText="1"/>
    </xf>
    <xf numFmtId="38" fontId="5" fillId="37" borderId="41" xfId="49" applyFont="1" applyFill="1" applyBorder="1" applyAlignment="1">
      <alignment horizontal="center" vertical="center"/>
    </xf>
    <xf numFmtId="38" fontId="5" fillId="37" borderId="125" xfId="49" applyFont="1" applyFill="1" applyBorder="1" applyAlignment="1">
      <alignment horizontal="center" vertical="center"/>
    </xf>
    <xf numFmtId="38" fontId="5" fillId="37" borderId="10" xfId="49" applyFont="1" applyFill="1" applyBorder="1" applyAlignment="1">
      <alignment horizontal="center" vertical="center"/>
    </xf>
    <xf numFmtId="38" fontId="5" fillId="37" borderId="110" xfId="49" applyFont="1" applyFill="1" applyBorder="1" applyAlignment="1">
      <alignment horizontal="center" vertical="center"/>
    </xf>
    <xf numFmtId="38" fontId="5" fillId="37" borderId="12" xfId="49" applyFont="1" applyFill="1" applyBorder="1" applyAlignment="1">
      <alignment horizontal="center" vertical="center"/>
    </xf>
    <xf numFmtId="38" fontId="5" fillId="37" borderId="111" xfId="49" applyFont="1" applyFill="1" applyBorder="1" applyAlignment="1">
      <alignment horizontal="center" vertical="center"/>
    </xf>
    <xf numFmtId="38" fontId="5" fillId="37" borderId="42" xfId="49" applyFont="1" applyFill="1" applyBorder="1" applyAlignment="1">
      <alignment horizontal="center" vertical="center"/>
    </xf>
    <xf numFmtId="38" fontId="5" fillId="37" borderId="30" xfId="49" applyFont="1" applyFill="1" applyBorder="1" applyAlignment="1">
      <alignment horizontal="center" vertical="center"/>
    </xf>
    <xf numFmtId="38" fontId="5" fillId="37" borderId="126" xfId="49" applyFont="1" applyFill="1" applyBorder="1" applyAlignment="1">
      <alignment horizontal="center" vertical="center"/>
    </xf>
    <xf numFmtId="185" fontId="9" fillId="37" borderId="130" xfId="49" applyNumberFormat="1" applyFont="1" applyFill="1" applyBorder="1" applyAlignment="1">
      <alignment horizontal="center" vertical="center"/>
    </xf>
    <xf numFmtId="185" fontId="9" fillId="37" borderId="79" xfId="49" applyNumberFormat="1" applyFont="1" applyFill="1" applyBorder="1" applyAlignment="1">
      <alignment horizontal="center" vertical="center"/>
    </xf>
    <xf numFmtId="185" fontId="9" fillId="37" borderId="131" xfId="49" applyNumberFormat="1" applyFont="1" applyFill="1" applyBorder="1" applyAlignment="1">
      <alignment horizontal="center" vertical="center"/>
    </xf>
    <xf numFmtId="0" fontId="9" fillId="37" borderId="98" xfId="0" applyFont="1" applyFill="1" applyBorder="1" applyAlignment="1">
      <alignment horizontal="center" vertical="center" wrapText="1"/>
    </xf>
    <xf numFmtId="0" fontId="9" fillId="37" borderId="46" xfId="0" applyFont="1" applyFill="1" applyBorder="1" applyAlignment="1">
      <alignment horizontal="center" vertical="center" wrapText="1"/>
    </xf>
    <xf numFmtId="0" fontId="9" fillId="37" borderId="71" xfId="0" applyFont="1" applyFill="1" applyBorder="1" applyAlignment="1">
      <alignment horizontal="center" vertical="center" wrapText="1"/>
    </xf>
    <xf numFmtId="0" fontId="9" fillId="37" borderId="49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left" vertical="center" wrapText="1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100" xfId="0" applyFont="1" applyBorder="1" applyAlignment="1">
      <alignment horizontal="left" vertical="center" shrinkToFit="1"/>
    </xf>
    <xf numFmtId="0" fontId="0" fillId="0" borderId="71" xfId="0" applyFont="1" applyBorder="1" applyAlignment="1">
      <alignment horizontal="left" vertical="center" wrapText="1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97" xfId="0" applyFont="1" applyBorder="1" applyAlignment="1">
      <alignment horizontal="left" vertical="center" shrinkToFit="1"/>
    </xf>
    <xf numFmtId="0" fontId="0" fillId="35" borderId="23" xfId="0" applyFont="1" applyFill="1" applyBorder="1" applyAlignment="1" applyProtection="1">
      <alignment horizontal="left" vertical="center"/>
      <protection locked="0"/>
    </xf>
    <xf numFmtId="0" fontId="0" fillId="35" borderId="37" xfId="0" applyFont="1" applyFill="1" applyBorder="1" applyAlignment="1" applyProtection="1">
      <alignment horizontal="left" vertical="center"/>
      <protection locked="0"/>
    </xf>
    <xf numFmtId="0" fontId="0" fillId="35" borderId="24" xfId="0" applyFont="1" applyFill="1" applyBorder="1" applyAlignment="1" applyProtection="1">
      <alignment horizontal="left" vertical="center"/>
      <protection locked="0"/>
    </xf>
    <xf numFmtId="0" fontId="20" fillId="33" borderId="23" xfId="0" applyFont="1" applyFill="1" applyBorder="1" applyAlignment="1">
      <alignment horizontal="left" vertical="center"/>
    </xf>
    <xf numFmtId="0" fontId="32" fillId="33" borderId="37" xfId="0" applyFont="1" applyFill="1" applyBorder="1" applyAlignment="1">
      <alignment horizontal="left" vertical="center"/>
    </xf>
    <xf numFmtId="0" fontId="32" fillId="33" borderId="24" xfId="0" applyFont="1" applyFill="1" applyBorder="1" applyAlignment="1">
      <alignment horizontal="left" vertical="center"/>
    </xf>
    <xf numFmtId="0" fontId="0" fillId="0" borderId="65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20" fillId="33" borderId="41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20" xfId="0" applyFont="1" applyBorder="1" applyAlignment="1">
      <alignment horizontal="center" vertical="center" textRotation="255"/>
    </xf>
    <xf numFmtId="0" fontId="0" fillId="0" borderId="127" xfId="0" applyFont="1" applyBorder="1" applyAlignment="1">
      <alignment horizontal="center" vertical="center" textRotation="255"/>
    </xf>
    <xf numFmtId="0" fontId="0" fillId="0" borderId="128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8" fillId="40" borderId="41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21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0" fillId="32" borderId="41" xfId="0" applyFont="1" applyFill="1" applyBorder="1" applyAlignment="1">
      <alignment horizontal="center" vertical="center" wrapText="1"/>
    </xf>
    <xf numFmtId="0" fontId="0" fillId="32" borderId="125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8" fillId="35" borderId="123" xfId="0" applyFont="1" applyFill="1" applyBorder="1" applyAlignment="1" applyProtection="1">
      <alignment horizontal="center" vertical="center" wrapText="1"/>
      <protection locked="0"/>
    </xf>
    <xf numFmtId="0" fontId="18" fillId="35" borderId="115" xfId="0" applyFont="1" applyFill="1" applyBorder="1" applyAlignment="1" applyProtection="1">
      <alignment horizontal="center" vertical="center" wrapText="1"/>
      <protection locked="0"/>
    </xf>
    <xf numFmtId="0" fontId="18" fillId="35" borderId="53" xfId="0" applyFont="1" applyFill="1" applyBorder="1" applyAlignment="1" applyProtection="1">
      <alignment horizontal="center" vertical="center" wrapText="1"/>
      <protection locked="0"/>
    </xf>
    <xf numFmtId="0" fontId="18" fillId="0" borderId="1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  <xf numFmtId="0" fontId="18" fillId="0" borderId="132" xfId="0" applyFont="1" applyBorder="1" applyAlignment="1">
      <alignment horizontal="center" vertical="center" wrapText="1"/>
    </xf>
    <xf numFmtId="0" fontId="18" fillId="0" borderId="133" xfId="0" applyFont="1" applyBorder="1" applyAlignment="1">
      <alignment horizontal="center" vertical="center" wrapText="1"/>
    </xf>
    <xf numFmtId="0" fontId="18" fillId="35" borderId="114" xfId="0" applyFont="1" applyFill="1" applyBorder="1" applyAlignment="1" applyProtection="1">
      <alignment horizontal="center" vertical="center" wrapText="1"/>
      <protection locked="0"/>
    </xf>
    <xf numFmtId="0" fontId="18" fillId="35" borderId="51" xfId="0" applyFont="1" applyFill="1" applyBorder="1" applyAlignment="1" applyProtection="1">
      <alignment horizontal="center" vertical="center" wrapText="1"/>
      <protection locked="0"/>
    </xf>
    <xf numFmtId="0" fontId="18" fillId="35" borderId="52" xfId="0" applyFont="1" applyFill="1" applyBorder="1" applyAlignment="1" applyProtection="1">
      <alignment horizontal="center" vertical="center" wrapText="1"/>
      <protection locked="0"/>
    </xf>
    <xf numFmtId="0" fontId="18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/>
    </xf>
    <xf numFmtId="0" fontId="18" fillId="0" borderId="114" xfId="0" applyFont="1" applyBorder="1" applyAlignment="1">
      <alignment horizontal="center" vertical="center"/>
    </xf>
    <xf numFmtId="0" fontId="18" fillId="0" borderId="134" xfId="0" applyFont="1" applyBorder="1" applyAlignment="1">
      <alignment horizontal="center" vertical="center"/>
    </xf>
    <xf numFmtId="0" fontId="18" fillId="0" borderId="135" xfId="0" applyFont="1" applyBorder="1" applyAlignment="1">
      <alignment horizontal="center" vertical="center"/>
    </xf>
    <xf numFmtId="0" fontId="18" fillId="35" borderId="122" xfId="0" applyFont="1" applyFill="1" applyBorder="1" applyAlignment="1" applyProtection="1">
      <alignment horizontal="center" vertical="center" wrapText="1"/>
      <protection locked="0"/>
    </xf>
    <xf numFmtId="0" fontId="18" fillId="35" borderId="80" xfId="0" applyFont="1" applyFill="1" applyBorder="1" applyAlignment="1" applyProtection="1">
      <alignment horizontal="center" vertical="center" wrapText="1"/>
      <protection locked="0"/>
    </xf>
    <xf numFmtId="0" fontId="18" fillId="35" borderId="81" xfId="0" applyFont="1" applyFill="1" applyBorder="1" applyAlignment="1" applyProtection="1">
      <alignment horizontal="center" vertical="center" wrapText="1"/>
      <protection locked="0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11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13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113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35" borderId="47" xfId="0" applyFont="1" applyFill="1" applyBorder="1" applyAlignment="1" applyProtection="1">
      <alignment horizontal="center" vertical="center" wrapText="1"/>
      <protection locked="0"/>
    </xf>
    <xf numFmtId="0" fontId="18" fillId="35" borderId="113" xfId="0" applyFont="1" applyFill="1" applyBorder="1" applyAlignment="1" applyProtection="1">
      <alignment horizontal="center" vertical="center" wrapText="1"/>
      <protection locked="0"/>
    </xf>
    <xf numFmtId="0" fontId="18" fillId="35" borderId="48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left" vertical="center"/>
      <protection locked="0"/>
    </xf>
    <xf numFmtId="0" fontId="18" fillId="0" borderId="12" xfId="0" applyFont="1" applyFill="1" applyBorder="1" applyAlignment="1" applyProtection="1">
      <alignment horizontal="left" vertical="center"/>
      <protection locked="0"/>
    </xf>
    <xf numFmtId="0" fontId="18" fillId="0" borderId="13" xfId="0" applyFont="1" applyFill="1" applyBorder="1" applyAlignment="1" applyProtection="1">
      <alignment horizontal="left" vertical="center"/>
      <protection locked="0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18" fillId="35" borderId="134" xfId="0" applyFont="1" applyFill="1" applyBorder="1" applyAlignment="1" applyProtection="1">
      <alignment horizontal="center" vertical="center" wrapText="1"/>
      <protection locked="0"/>
    </xf>
    <xf numFmtId="0" fontId="18" fillId="35" borderId="135" xfId="0" applyFont="1" applyFill="1" applyBorder="1" applyAlignment="1" applyProtection="1">
      <alignment horizontal="center" vertical="center" wrapText="1"/>
      <protection locked="0"/>
    </xf>
    <xf numFmtId="0" fontId="18" fillId="35" borderId="56" xfId="0" applyFont="1" applyFill="1" applyBorder="1" applyAlignment="1" applyProtection="1">
      <alignment horizontal="center" vertical="center" wrapText="1"/>
      <protection locked="0"/>
    </xf>
    <xf numFmtId="0" fontId="25" fillId="33" borderId="23" xfId="0" applyFont="1" applyFill="1" applyBorder="1" applyAlignment="1">
      <alignment horizontal="center" vertical="center"/>
    </xf>
    <xf numFmtId="0" fontId="25" fillId="33" borderId="37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123" xfId="0" applyFont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 wrapText="1"/>
    </xf>
    <xf numFmtId="0" fontId="18" fillId="0" borderId="136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29" fillId="35" borderId="41" xfId="0" applyFont="1" applyFill="1" applyBorder="1" applyAlignment="1" applyProtection="1">
      <alignment horizontal="left" vertical="center"/>
      <protection locked="0"/>
    </xf>
    <xf numFmtId="0" fontId="29" fillId="35" borderId="33" xfId="0" applyFont="1" applyFill="1" applyBorder="1" applyAlignment="1" applyProtection="1">
      <alignment horizontal="left" vertical="center"/>
      <protection locked="0"/>
    </xf>
    <xf numFmtId="0" fontId="29" fillId="35" borderId="40" xfId="0" applyFont="1" applyFill="1" applyBorder="1" applyAlignment="1" applyProtection="1">
      <alignment horizontal="left" vertical="center"/>
      <protection locked="0"/>
    </xf>
    <xf numFmtId="0" fontId="29" fillId="35" borderId="10" xfId="0" applyFont="1" applyFill="1" applyBorder="1" applyAlignment="1" applyProtection="1">
      <alignment horizontal="left" vertical="center"/>
      <protection locked="0"/>
    </xf>
    <xf numFmtId="0" fontId="29" fillId="35" borderId="0" xfId="0" applyFont="1" applyFill="1" applyBorder="1" applyAlignment="1" applyProtection="1">
      <alignment horizontal="left" vertical="center"/>
      <protection locked="0"/>
    </xf>
    <xf numFmtId="0" fontId="29" fillId="35" borderId="11" xfId="0" applyFont="1" applyFill="1" applyBorder="1" applyAlignment="1" applyProtection="1">
      <alignment horizontal="left" vertical="center"/>
      <protection locked="0"/>
    </xf>
    <xf numFmtId="0" fontId="29" fillId="35" borderId="12" xfId="0" applyFont="1" applyFill="1" applyBorder="1" applyAlignment="1" applyProtection="1">
      <alignment horizontal="left" vertical="center"/>
      <protection locked="0"/>
    </xf>
    <xf numFmtId="0" fontId="29" fillId="35" borderId="13" xfId="0" applyFont="1" applyFill="1" applyBorder="1" applyAlignment="1" applyProtection="1">
      <alignment horizontal="left" vertical="center"/>
      <protection locked="0"/>
    </xf>
    <xf numFmtId="0" fontId="29" fillId="35" borderId="14" xfId="0" applyFont="1" applyFill="1" applyBorder="1" applyAlignment="1" applyProtection="1">
      <alignment horizontal="left" vertical="center"/>
      <protection locked="0"/>
    </xf>
    <xf numFmtId="0" fontId="18" fillId="0" borderId="55" xfId="0" applyFont="1" applyBorder="1" applyAlignment="1">
      <alignment horizontal="center" vertical="center"/>
    </xf>
    <xf numFmtId="0" fontId="18" fillId="0" borderId="120" xfId="0" applyFont="1" applyBorder="1" applyAlignment="1">
      <alignment horizontal="center" vertical="center"/>
    </xf>
    <xf numFmtId="0" fontId="18" fillId="0" borderId="12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25" fillId="33" borderId="120" xfId="0" applyFont="1" applyFill="1" applyBorder="1" applyAlignment="1">
      <alignment horizontal="center" vertical="center"/>
    </xf>
    <xf numFmtId="0" fontId="25" fillId="33" borderId="121" xfId="0" applyFont="1" applyFill="1" applyBorder="1" applyAlignment="1">
      <alignment horizontal="center" vertical="center"/>
    </xf>
    <xf numFmtId="0" fontId="25" fillId="33" borderId="130" xfId="0" applyFont="1" applyFill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18" fillId="0" borderId="122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74" fillId="33" borderId="41" xfId="0" applyFont="1" applyFill="1" applyBorder="1" applyAlignment="1">
      <alignment horizontal="center" vertical="center"/>
    </xf>
    <xf numFmtId="0" fontId="74" fillId="33" borderId="33" xfId="0" applyFont="1" applyFill="1" applyBorder="1" applyAlignment="1">
      <alignment horizontal="center" vertical="center"/>
    </xf>
    <xf numFmtId="0" fontId="75" fillId="33" borderId="41" xfId="0" applyFont="1" applyFill="1" applyBorder="1" applyAlignment="1">
      <alignment horizontal="left" vertical="center"/>
    </xf>
    <xf numFmtId="0" fontId="76" fillId="33" borderId="33" xfId="0" applyFont="1" applyFill="1" applyBorder="1" applyAlignment="1">
      <alignment vertical="center"/>
    </xf>
    <xf numFmtId="0" fontId="75" fillId="33" borderId="23" xfId="0" applyFont="1" applyFill="1" applyBorder="1" applyAlignment="1">
      <alignment horizontal="left" vertical="center"/>
    </xf>
    <xf numFmtId="0" fontId="76" fillId="33" borderId="37" xfId="0" applyFont="1" applyFill="1" applyBorder="1" applyAlignment="1">
      <alignment horizontal="left" vertical="center"/>
    </xf>
    <xf numFmtId="0" fontId="76" fillId="33" borderId="24" xfId="0" applyFont="1" applyFill="1" applyBorder="1" applyAlignment="1">
      <alignment horizontal="left" vertical="center"/>
    </xf>
    <xf numFmtId="0" fontId="74" fillId="33" borderId="23" xfId="0" applyFont="1" applyFill="1" applyBorder="1" applyAlignment="1">
      <alignment horizontal="center" vertical="center"/>
    </xf>
    <xf numFmtId="0" fontId="77" fillId="33" borderId="37" xfId="0" applyFont="1" applyFill="1" applyBorder="1" applyAlignment="1">
      <alignment horizontal="center" vertical="center"/>
    </xf>
    <xf numFmtId="0" fontId="77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647700</xdr:colOff>
      <xdr:row>35</xdr:row>
      <xdr:rowOff>19050</xdr:rowOff>
    </xdr:from>
    <xdr:to>
      <xdr:col>9</xdr:col>
      <xdr:colOff>76200</xdr:colOff>
      <xdr:row>36</xdr:row>
      <xdr:rowOff>19050</xdr:rowOff>
    </xdr:to>
    <xdr:sp>
      <xdr:nvSpPr>
        <xdr:cNvPr id="1" name="Text Box 113"/>
        <xdr:cNvSpPr txBox="1">
          <a:spLocks noChangeArrowheads="1"/>
        </xdr:cNvSpPr>
      </xdr:nvSpPr>
      <xdr:spPr>
        <a:xfrm>
          <a:off x="6543675" y="94392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ｋＷ</a:t>
          </a:r>
        </a:p>
      </xdr:txBody>
    </xdr:sp>
    <xdr:clientData/>
  </xdr:twoCellAnchor>
  <xdr:twoCellAnchor>
    <xdr:from>
      <xdr:col>8</xdr:col>
      <xdr:colOff>647700</xdr:colOff>
      <xdr:row>48</xdr:row>
      <xdr:rowOff>19050</xdr:rowOff>
    </xdr:from>
    <xdr:to>
      <xdr:col>9</xdr:col>
      <xdr:colOff>76200</xdr:colOff>
      <xdr:row>49</xdr:row>
      <xdr:rowOff>19050</xdr:rowOff>
    </xdr:to>
    <xdr:sp>
      <xdr:nvSpPr>
        <xdr:cNvPr id="2" name="Text Box 114"/>
        <xdr:cNvSpPr txBox="1">
          <a:spLocks noChangeArrowheads="1"/>
        </xdr:cNvSpPr>
      </xdr:nvSpPr>
      <xdr:spPr>
        <a:xfrm>
          <a:off x="6543675" y="1269682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ｋＷ</a:t>
          </a:r>
        </a:p>
      </xdr:txBody>
    </xdr:sp>
    <xdr:clientData/>
  </xdr:twoCellAnchor>
  <xdr:twoCellAnchor>
    <xdr:from>
      <xdr:col>5</xdr:col>
      <xdr:colOff>695325</xdr:colOff>
      <xdr:row>62</xdr:row>
      <xdr:rowOff>123825</xdr:rowOff>
    </xdr:from>
    <xdr:to>
      <xdr:col>7</xdr:col>
      <xdr:colOff>66675</xdr:colOff>
      <xdr:row>63</xdr:row>
      <xdr:rowOff>142875</xdr:rowOff>
    </xdr:to>
    <xdr:sp>
      <xdr:nvSpPr>
        <xdr:cNvPr id="3" name="Text Box 115"/>
        <xdr:cNvSpPr txBox="1">
          <a:spLocks noChangeArrowheads="1"/>
        </xdr:cNvSpPr>
      </xdr:nvSpPr>
      <xdr:spPr>
        <a:xfrm>
          <a:off x="5219700" y="15849600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ｋＷ</a:t>
          </a:r>
        </a:p>
      </xdr:txBody>
    </xdr:sp>
    <xdr:clientData/>
  </xdr:twoCellAnchor>
  <xdr:twoCellAnchor>
    <xdr:from>
      <xdr:col>9</xdr:col>
      <xdr:colOff>19050</xdr:colOff>
      <xdr:row>7</xdr:row>
      <xdr:rowOff>0</xdr:rowOff>
    </xdr:from>
    <xdr:to>
      <xdr:col>11</xdr:col>
      <xdr:colOff>495300</xdr:colOff>
      <xdr:row>7</xdr:row>
      <xdr:rowOff>238125</xdr:rowOff>
    </xdr:to>
    <xdr:sp>
      <xdr:nvSpPr>
        <xdr:cNvPr id="4" name="Text Box 139"/>
        <xdr:cNvSpPr txBox="1">
          <a:spLocks noChangeArrowheads="1"/>
        </xdr:cNvSpPr>
      </xdr:nvSpPr>
      <xdr:spPr>
        <a:xfrm>
          <a:off x="6896100" y="2124075"/>
          <a:ext cx="1257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会社名・部署名</a:t>
          </a:r>
        </a:p>
      </xdr:txBody>
    </xdr:sp>
    <xdr:clientData/>
  </xdr:twoCellAnchor>
  <xdr:twoCellAnchor>
    <xdr:from>
      <xdr:col>9</xdr:col>
      <xdr:colOff>19050</xdr:colOff>
      <xdr:row>8</xdr:row>
      <xdr:rowOff>0</xdr:rowOff>
    </xdr:from>
    <xdr:to>
      <xdr:col>11</xdr:col>
      <xdr:colOff>104775</xdr:colOff>
      <xdr:row>8</xdr:row>
      <xdr:rowOff>228600</xdr:rowOff>
    </xdr:to>
    <xdr:sp>
      <xdr:nvSpPr>
        <xdr:cNvPr id="5" name="Text Box 140"/>
        <xdr:cNvSpPr txBox="1">
          <a:spLocks noChangeArrowheads="1"/>
        </xdr:cNvSpPr>
      </xdr:nvSpPr>
      <xdr:spPr>
        <a:xfrm>
          <a:off x="6896100" y="2638425"/>
          <a:ext cx="866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担当者名</a:t>
          </a:r>
        </a:p>
      </xdr:txBody>
    </xdr:sp>
    <xdr:clientData/>
  </xdr:twoCellAnchor>
  <xdr:twoCellAnchor>
    <xdr:from>
      <xdr:col>12</xdr:col>
      <xdr:colOff>19050</xdr:colOff>
      <xdr:row>8</xdr:row>
      <xdr:rowOff>0</xdr:rowOff>
    </xdr:from>
    <xdr:to>
      <xdr:col>13</xdr:col>
      <xdr:colOff>314325</xdr:colOff>
      <xdr:row>8</xdr:row>
      <xdr:rowOff>228600</xdr:rowOff>
    </xdr:to>
    <xdr:sp>
      <xdr:nvSpPr>
        <xdr:cNvPr id="6" name="Text Box 141"/>
        <xdr:cNvSpPr txBox="1">
          <a:spLocks noChangeArrowheads="1"/>
        </xdr:cNvSpPr>
      </xdr:nvSpPr>
      <xdr:spPr>
        <a:xfrm>
          <a:off x="8648700" y="2638425"/>
          <a:ext cx="866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電話番号</a:t>
          </a:r>
        </a:p>
      </xdr:txBody>
    </xdr:sp>
    <xdr:clientData/>
  </xdr:twoCellAnchor>
  <xdr:twoCellAnchor>
    <xdr:from>
      <xdr:col>5</xdr:col>
      <xdr:colOff>257175</xdr:colOff>
      <xdr:row>0</xdr:row>
      <xdr:rowOff>95250</xdr:rowOff>
    </xdr:from>
    <xdr:to>
      <xdr:col>11</xdr:col>
      <xdr:colOff>257175</xdr:colOff>
      <xdr:row>0</xdr:row>
      <xdr:rowOff>352425</xdr:rowOff>
    </xdr:to>
    <xdr:grpSp>
      <xdr:nvGrpSpPr>
        <xdr:cNvPr id="7" name="Group 156"/>
        <xdr:cNvGrpSpPr>
          <a:grpSpLocks/>
        </xdr:cNvGrpSpPr>
      </xdr:nvGrpSpPr>
      <xdr:grpSpPr>
        <a:xfrm>
          <a:off x="4781550" y="95250"/>
          <a:ext cx="3133725" cy="257175"/>
          <a:chOff x="502" y="10"/>
          <a:chExt cx="329" cy="27"/>
        </a:xfrm>
        <a:solidFill>
          <a:srgbClr val="FFFFFF"/>
        </a:solidFill>
      </xdr:grpSpPr>
      <xdr:sp>
        <xdr:nvSpPr>
          <xdr:cNvPr id="8" name="Rectangle 153"/>
          <xdr:cNvSpPr>
            <a:spLocks/>
          </xdr:cNvSpPr>
        </xdr:nvSpPr>
        <xdr:spPr>
          <a:xfrm>
            <a:off x="502" y="10"/>
            <a:ext cx="70" cy="2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54"/>
          <xdr:cNvSpPr txBox="1">
            <a:spLocks noChangeArrowheads="1"/>
          </xdr:cNvSpPr>
        </xdr:nvSpPr>
        <xdr:spPr>
          <a:xfrm>
            <a:off x="572" y="11"/>
            <a:ext cx="259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：青色の部分を記入してください。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8</xdr:row>
      <xdr:rowOff>276225</xdr:rowOff>
    </xdr:from>
    <xdr:to>
      <xdr:col>8</xdr:col>
      <xdr:colOff>638175</xdr:colOff>
      <xdr:row>9</xdr:row>
      <xdr:rowOff>228600</xdr:rowOff>
    </xdr:to>
    <xdr:sp>
      <xdr:nvSpPr>
        <xdr:cNvPr id="1" name="Rectangle 249"/>
        <xdr:cNvSpPr>
          <a:spLocks/>
        </xdr:cNvSpPr>
      </xdr:nvSpPr>
      <xdr:spPr>
        <a:xfrm>
          <a:off x="6324600" y="2695575"/>
          <a:ext cx="371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ＥＲＲ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9</xdr:col>
      <xdr:colOff>428625</xdr:colOff>
      <xdr:row>15</xdr:row>
      <xdr:rowOff>19050</xdr:rowOff>
    </xdr:from>
    <xdr:to>
      <xdr:col>12</xdr:col>
      <xdr:colOff>171450</xdr:colOff>
      <xdr:row>15</xdr:row>
      <xdr:rowOff>228600</xdr:rowOff>
    </xdr:to>
    <xdr:sp>
      <xdr:nvSpPr>
        <xdr:cNvPr id="2" name="Rectangle 250"/>
        <xdr:cNvSpPr>
          <a:spLocks/>
        </xdr:cNvSpPr>
      </xdr:nvSpPr>
      <xdr:spPr>
        <a:xfrm>
          <a:off x="7458075" y="5772150"/>
          <a:ext cx="1257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ＰＡＬ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低減率（％）</a:t>
          </a:r>
        </a:p>
      </xdr:txBody>
    </xdr:sp>
    <xdr:clientData/>
  </xdr:twoCellAnchor>
  <xdr:twoCellAnchor>
    <xdr:from>
      <xdr:col>8</xdr:col>
      <xdr:colOff>857250</xdr:colOff>
      <xdr:row>14</xdr:row>
      <xdr:rowOff>123825</xdr:rowOff>
    </xdr:from>
    <xdr:to>
      <xdr:col>9</xdr:col>
      <xdr:colOff>200025</xdr:colOff>
      <xdr:row>15</xdr:row>
      <xdr:rowOff>38100</xdr:rowOff>
    </xdr:to>
    <xdr:sp>
      <xdr:nvSpPr>
        <xdr:cNvPr id="3" name="Rectangle 251"/>
        <xdr:cNvSpPr>
          <a:spLocks/>
        </xdr:cNvSpPr>
      </xdr:nvSpPr>
      <xdr:spPr>
        <a:xfrm>
          <a:off x="6915150" y="5400675"/>
          <a:ext cx="314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</a:t>
          </a:r>
        </a:p>
      </xdr:txBody>
    </xdr:sp>
    <xdr:clientData/>
  </xdr:twoCellAnchor>
  <xdr:twoCellAnchor>
    <xdr:from>
      <xdr:col>12</xdr:col>
      <xdr:colOff>361950</xdr:colOff>
      <xdr:row>14</xdr:row>
      <xdr:rowOff>123825</xdr:rowOff>
    </xdr:from>
    <xdr:to>
      <xdr:col>13</xdr:col>
      <xdr:colOff>161925</xdr:colOff>
      <xdr:row>15</xdr:row>
      <xdr:rowOff>38100</xdr:rowOff>
    </xdr:to>
    <xdr:sp>
      <xdr:nvSpPr>
        <xdr:cNvPr id="4" name="Rectangle 252"/>
        <xdr:cNvSpPr>
          <a:spLocks/>
        </xdr:cNvSpPr>
      </xdr:nvSpPr>
      <xdr:spPr>
        <a:xfrm>
          <a:off x="8905875" y="54006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</a:p>
      </xdr:txBody>
    </xdr:sp>
    <xdr:clientData/>
  </xdr:twoCellAnchor>
  <xdr:twoCellAnchor>
    <xdr:from>
      <xdr:col>11</xdr:col>
      <xdr:colOff>428625</xdr:colOff>
      <xdr:row>14</xdr:row>
      <xdr:rowOff>104775</xdr:rowOff>
    </xdr:from>
    <xdr:to>
      <xdr:col>12</xdr:col>
      <xdr:colOff>85725</xdr:colOff>
      <xdr:row>14</xdr:row>
      <xdr:rowOff>323850</xdr:rowOff>
    </xdr:to>
    <xdr:sp>
      <xdr:nvSpPr>
        <xdr:cNvPr id="5" name="Rectangle 253"/>
        <xdr:cNvSpPr>
          <a:spLocks/>
        </xdr:cNvSpPr>
      </xdr:nvSpPr>
      <xdr:spPr>
        <a:xfrm>
          <a:off x="8467725" y="53816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9</xdr:col>
      <xdr:colOff>419100</xdr:colOff>
      <xdr:row>14</xdr:row>
      <xdr:rowOff>95250</xdr:rowOff>
    </xdr:from>
    <xdr:to>
      <xdr:col>10</xdr:col>
      <xdr:colOff>85725</xdr:colOff>
      <xdr:row>14</xdr:row>
      <xdr:rowOff>314325</xdr:rowOff>
    </xdr:to>
    <xdr:sp>
      <xdr:nvSpPr>
        <xdr:cNvPr id="6" name="Rectangle 254"/>
        <xdr:cNvSpPr>
          <a:spLocks/>
        </xdr:cNvSpPr>
      </xdr:nvSpPr>
      <xdr:spPr>
        <a:xfrm>
          <a:off x="7448550" y="53721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428625</xdr:colOff>
      <xdr:row>14</xdr:row>
      <xdr:rowOff>95250</xdr:rowOff>
    </xdr:from>
    <xdr:to>
      <xdr:col>11</xdr:col>
      <xdr:colOff>85725</xdr:colOff>
      <xdr:row>14</xdr:row>
      <xdr:rowOff>314325</xdr:rowOff>
    </xdr:to>
    <xdr:sp>
      <xdr:nvSpPr>
        <xdr:cNvPr id="7" name="Rectangle 255"/>
        <xdr:cNvSpPr>
          <a:spLocks/>
        </xdr:cNvSpPr>
      </xdr:nvSpPr>
      <xdr:spPr>
        <a:xfrm>
          <a:off x="7962900" y="537210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</a:p>
      </xdr:txBody>
    </xdr:sp>
    <xdr:clientData/>
  </xdr:twoCellAnchor>
  <xdr:twoCellAnchor>
    <xdr:from>
      <xdr:col>8</xdr:col>
      <xdr:colOff>571500</xdr:colOff>
      <xdr:row>12</xdr:row>
      <xdr:rowOff>390525</xdr:rowOff>
    </xdr:from>
    <xdr:to>
      <xdr:col>8</xdr:col>
      <xdr:colOff>733425</xdr:colOff>
      <xdr:row>13</xdr:row>
      <xdr:rowOff>133350</xdr:rowOff>
    </xdr:to>
    <xdr:sp>
      <xdr:nvSpPr>
        <xdr:cNvPr id="8" name="Rectangle 256"/>
        <xdr:cNvSpPr>
          <a:spLocks/>
        </xdr:cNvSpPr>
      </xdr:nvSpPr>
      <xdr:spPr>
        <a:xfrm>
          <a:off x="6629400" y="47148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8</xdr:col>
      <xdr:colOff>581025</xdr:colOff>
      <xdr:row>10</xdr:row>
      <xdr:rowOff>381000</xdr:rowOff>
    </xdr:from>
    <xdr:to>
      <xdr:col>8</xdr:col>
      <xdr:colOff>742950</xdr:colOff>
      <xdr:row>11</xdr:row>
      <xdr:rowOff>114300</xdr:rowOff>
    </xdr:to>
    <xdr:sp>
      <xdr:nvSpPr>
        <xdr:cNvPr id="9" name="Rectangle 257"/>
        <xdr:cNvSpPr>
          <a:spLocks/>
        </xdr:cNvSpPr>
      </xdr:nvSpPr>
      <xdr:spPr>
        <a:xfrm>
          <a:off x="6638925" y="37528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</a:p>
      </xdr:txBody>
    </xdr:sp>
    <xdr:clientData/>
  </xdr:twoCellAnchor>
  <xdr:twoCellAnchor>
    <xdr:from>
      <xdr:col>8</xdr:col>
      <xdr:colOff>571500</xdr:colOff>
      <xdr:row>11</xdr:row>
      <xdr:rowOff>390525</xdr:rowOff>
    </xdr:from>
    <xdr:to>
      <xdr:col>8</xdr:col>
      <xdr:colOff>847725</xdr:colOff>
      <xdr:row>12</xdr:row>
      <xdr:rowOff>133350</xdr:rowOff>
    </xdr:to>
    <xdr:sp>
      <xdr:nvSpPr>
        <xdr:cNvPr id="10" name="Rectangle 258"/>
        <xdr:cNvSpPr>
          <a:spLocks/>
        </xdr:cNvSpPr>
      </xdr:nvSpPr>
      <xdr:spPr>
        <a:xfrm>
          <a:off x="6629400" y="4238625"/>
          <a:ext cx="276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.5</a:t>
          </a:r>
        </a:p>
      </xdr:txBody>
    </xdr:sp>
    <xdr:clientData/>
  </xdr:twoCellAnchor>
  <xdr:twoCellAnchor>
    <xdr:from>
      <xdr:col>8</xdr:col>
      <xdr:colOff>561975</xdr:colOff>
      <xdr:row>13</xdr:row>
      <xdr:rowOff>285750</xdr:rowOff>
    </xdr:from>
    <xdr:to>
      <xdr:col>8</xdr:col>
      <xdr:colOff>866775</xdr:colOff>
      <xdr:row>14</xdr:row>
      <xdr:rowOff>200025</xdr:rowOff>
    </xdr:to>
    <xdr:sp>
      <xdr:nvSpPr>
        <xdr:cNvPr id="11" name="Rectangle 259"/>
        <xdr:cNvSpPr>
          <a:spLocks/>
        </xdr:cNvSpPr>
      </xdr:nvSpPr>
      <xdr:spPr>
        <a:xfrm>
          <a:off x="6619875" y="50863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</a:t>
          </a:r>
        </a:p>
      </xdr:txBody>
    </xdr:sp>
    <xdr:clientData/>
  </xdr:twoCellAnchor>
  <xdr:twoCellAnchor>
    <xdr:from>
      <xdr:col>8</xdr:col>
      <xdr:colOff>523875</xdr:colOff>
      <xdr:row>9</xdr:row>
      <xdr:rowOff>352425</xdr:rowOff>
    </xdr:from>
    <xdr:to>
      <xdr:col>8</xdr:col>
      <xdr:colOff>828675</xdr:colOff>
      <xdr:row>10</xdr:row>
      <xdr:rowOff>266700</xdr:rowOff>
    </xdr:to>
    <xdr:sp>
      <xdr:nvSpPr>
        <xdr:cNvPr id="12" name="Rectangle 260"/>
        <xdr:cNvSpPr>
          <a:spLocks/>
        </xdr:cNvSpPr>
      </xdr:nvSpPr>
      <xdr:spPr>
        <a:xfrm>
          <a:off x="6581775" y="32480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</a:p>
      </xdr:txBody>
    </xdr:sp>
    <xdr:clientData/>
  </xdr:twoCellAnchor>
  <xdr:twoCellAnchor>
    <xdr:from>
      <xdr:col>7</xdr:col>
      <xdr:colOff>714375</xdr:colOff>
      <xdr:row>13</xdr:row>
      <xdr:rowOff>352425</xdr:rowOff>
    </xdr:from>
    <xdr:to>
      <xdr:col>8</xdr:col>
      <xdr:colOff>123825</xdr:colOff>
      <xdr:row>13</xdr:row>
      <xdr:rowOff>466725</xdr:rowOff>
    </xdr:to>
    <xdr:sp>
      <xdr:nvSpPr>
        <xdr:cNvPr id="13" name="Rectangle 281"/>
        <xdr:cNvSpPr>
          <a:spLocks/>
        </xdr:cNvSpPr>
      </xdr:nvSpPr>
      <xdr:spPr>
        <a:xfrm>
          <a:off x="5857875" y="5153025"/>
          <a:ext cx="3238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14</xdr:row>
      <xdr:rowOff>57150</xdr:rowOff>
    </xdr:from>
    <xdr:to>
      <xdr:col>8</xdr:col>
      <xdr:colOff>123825</xdr:colOff>
      <xdr:row>14</xdr:row>
      <xdr:rowOff>171450</xdr:rowOff>
    </xdr:to>
    <xdr:sp>
      <xdr:nvSpPr>
        <xdr:cNvPr id="14" name="Rectangle 282"/>
        <xdr:cNvSpPr>
          <a:spLocks/>
        </xdr:cNvSpPr>
      </xdr:nvSpPr>
      <xdr:spPr>
        <a:xfrm>
          <a:off x="5857875" y="5334000"/>
          <a:ext cx="323850" cy="1143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14</xdr:row>
      <xdr:rowOff>238125</xdr:rowOff>
    </xdr:from>
    <xdr:to>
      <xdr:col>8</xdr:col>
      <xdr:colOff>123825</xdr:colOff>
      <xdr:row>14</xdr:row>
      <xdr:rowOff>361950</xdr:rowOff>
    </xdr:to>
    <xdr:sp>
      <xdr:nvSpPr>
        <xdr:cNvPr id="15" name="Rectangle 283"/>
        <xdr:cNvSpPr>
          <a:spLocks/>
        </xdr:cNvSpPr>
      </xdr:nvSpPr>
      <xdr:spPr>
        <a:xfrm>
          <a:off x="5857875" y="5514975"/>
          <a:ext cx="323850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13</xdr:row>
      <xdr:rowOff>428625</xdr:rowOff>
    </xdr:from>
    <xdr:to>
      <xdr:col>14</xdr:col>
      <xdr:colOff>9525</xdr:colOff>
      <xdr:row>14</xdr:row>
      <xdr:rowOff>57150</xdr:rowOff>
    </xdr:to>
    <xdr:sp>
      <xdr:nvSpPr>
        <xdr:cNvPr id="16" name="AutoShape 264"/>
        <xdr:cNvSpPr>
          <a:spLocks/>
        </xdr:cNvSpPr>
      </xdr:nvSpPr>
      <xdr:spPr>
        <a:xfrm rot="5400000">
          <a:off x="9448800" y="5229225"/>
          <a:ext cx="114300" cy="104775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35</xdr:row>
      <xdr:rowOff>266700</xdr:rowOff>
    </xdr:from>
    <xdr:to>
      <xdr:col>12</xdr:col>
      <xdr:colOff>371475</xdr:colOff>
      <xdr:row>40</xdr:row>
      <xdr:rowOff>314325</xdr:rowOff>
    </xdr:to>
    <xdr:sp>
      <xdr:nvSpPr>
        <xdr:cNvPr id="17" name="Rectangle 31"/>
        <xdr:cNvSpPr>
          <a:spLocks/>
        </xdr:cNvSpPr>
      </xdr:nvSpPr>
      <xdr:spPr>
        <a:xfrm>
          <a:off x="1009650" y="12649200"/>
          <a:ext cx="7905750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ERR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(1-ETotal/ESTotal)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ETotal=ET+EHT,all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ESTotal=EST+EHST,all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＊但し、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EHT,all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EHST,all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＝０（住宅用途に供する部分は算定対象としない）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ETotal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：複合建築物全体の設計一次エネルギー消費量（単位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一年につき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GJ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ESTotal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：複合建築物全体の基準一次エネルギー消費量（単位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一年につき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GJ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ET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：住宅以外の用途に供する部分の設計一次エネルギー消費量（単位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一年につき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GJ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EST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：住宅以外の用途に供する部分の基準一次エネルギー消費量（単位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一年につき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GJ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8</xdr:col>
      <xdr:colOff>923925</xdr:colOff>
      <xdr:row>8</xdr:row>
      <xdr:rowOff>447675</xdr:rowOff>
    </xdr:from>
    <xdr:to>
      <xdr:col>9</xdr:col>
      <xdr:colOff>57150</xdr:colOff>
      <xdr:row>9</xdr:row>
      <xdr:rowOff>85725</xdr:rowOff>
    </xdr:to>
    <xdr:sp>
      <xdr:nvSpPr>
        <xdr:cNvPr id="18" name="AutoShape 264"/>
        <xdr:cNvSpPr>
          <a:spLocks/>
        </xdr:cNvSpPr>
      </xdr:nvSpPr>
      <xdr:spPr>
        <a:xfrm>
          <a:off x="6981825" y="2867025"/>
          <a:ext cx="104775" cy="114300"/>
        </a:xfrm>
        <a:prstGeom prst="triangle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81625" y="895350"/>
          <a:ext cx="554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上表から転記してください。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33375" y="0"/>
          <a:ext cx="3829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81625" y="895350"/>
          <a:ext cx="554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上表から転記してください。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"/>
  <sheetViews>
    <sheetView showGridLines="0" tabSelected="1" view="pageBreakPreview" zoomScale="70" zoomScaleNormal="75" zoomScaleSheetLayoutView="70" zoomScalePageLayoutView="0" workbookViewId="0" topLeftCell="A1">
      <selection activeCell="AD52" sqref="AD52"/>
    </sheetView>
  </sheetViews>
  <sheetFormatPr defaultColWidth="9.00390625" defaultRowHeight="13.5"/>
  <cols>
    <col min="1" max="1" width="17.75390625" style="0" customWidth="1"/>
    <col min="2" max="2" width="16.375" style="0" customWidth="1"/>
    <col min="3" max="3" width="7.00390625" style="0" customWidth="1"/>
    <col min="4" max="4" width="5.375" style="0" customWidth="1"/>
    <col min="5" max="6" width="12.875" style="0" customWidth="1"/>
    <col min="7" max="7" width="0.74609375" style="0" customWidth="1"/>
    <col min="8" max="8" width="4.375" style="0" customWidth="1"/>
    <col min="9" max="9" width="12.875" style="0" customWidth="1"/>
    <col min="10" max="10" width="3.75390625" style="0" customWidth="1"/>
    <col min="11" max="11" width="6.50390625" style="0" customWidth="1"/>
    <col min="12" max="12" width="12.75390625" style="0" customWidth="1"/>
    <col min="13" max="13" width="7.50390625" style="0" customWidth="1"/>
    <col min="14" max="14" width="12.125" style="0" customWidth="1"/>
    <col min="15" max="16" width="6.50390625" style="0" customWidth="1"/>
    <col min="17" max="17" width="2.50390625" style="0" hidden="1" customWidth="1"/>
    <col min="18" max="18" width="4.25390625" style="0" hidden="1" customWidth="1"/>
    <col min="19" max="21" width="9.00390625" style="0" hidden="1" customWidth="1"/>
    <col min="22" max="22" width="9.875" style="0" hidden="1" customWidth="1"/>
    <col min="23" max="23" width="9.875" style="233" hidden="1" customWidth="1"/>
    <col min="24" max="24" width="9.875" style="0" hidden="1" customWidth="1"/>
    <col min="25" max="26" width="6.125" style="0" hidden="1" customWidth="1"/>
    <col min="27" max="27" width="11.25390625" style="0" bestFit="1" customWidth="1"/>
    <col min="28" max="28" width="9.125" style="0" bestFit="1" customWidth="1"/>
  </cols>
  <sheetData>
    <row r="1" spans="1:17" ht="31.5" customHeight="1" thickBot="1">
      <c r="A1" s="431" t="s">
        <v>254</v>
      </c>
      <c r="B1" s="432"/>
      <c r="C1" s="432"/>
      <c r="D1" s="432"/>
      <c r="E1" s="433"/>
      <c r="N1" s="227" t="s">
        <v>207</v>
      </c>
      <c r="O1" s="228"/>
      <c r="P1" s="47"/>
      <c r="Q1" s="20"/>
    </row>
    <row r="2" ht="3.75" customHeight="1"/>
    <row r="3" spans="1:17" ht="35.25" customHeight="1">
      <c r="A3" s="438" t="s">
        <v>279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235"/>
    </row>
    <row r="4" ht="8.25" customHeight="1" thickBot="1"/>
    <row r="5" spans="1:23" s="1" customFormat="1" ht="38.25" customHeight="1" thickBot="1">
      <c r="A5" s="43" t="s">
        <v>66</v>
      </c>
      <c r="B5" s="408"/>
      <c r="C5" s="409"/>
      <c r="D5" s="409"/>
      <c r="E5" s="409"/>
      <c r="F5" s="410"/>
      <c r="G5" s="18"/>
      <c r="H5" s="37"/>
      <c r="I5" s="44" t="s">
        <v>129</v>
      </c>
      <c r="J5" s="411"/>
      <c r="K5" s="412"/>
      <c r="L5" s="412"/>
      <c r="M5" s="412"/>
      <c r="N5" s="412"/>
      <c r="O5" s="412"/>
      <c r="P5" s="413"/>
      <c r="Q5" s="236"/>
      <c r="W5" s="241"/>
    </row>
    <row r="6" spans="1:23" s="1" customFormat="1" ht="38.25" customHeight="1" thickBot="1">
      <c r="A6" s="43" t="s">
        <v>0</v>
      </c>
      <c r="B6" s="408"/>
      <c r="C6" s="409"/>
      <c r="D6" s="409"/>
      <c r="E6" s="409"/>
      <c r="F6" s="410"/>
      <c r="G6" s="19"/>
      <c r="H6" s="38"/>
      <c r="I6" s="44" t="s">
        <v>1</v>
      </c>
      <c r="J6" s="411"/>
      <c r="K6" s="412"/>
      <c r="L6" s="412"/>
      <c r="M6" s="412"/>
      <c r="N6" s="412"/>
      <c r="O6" s="412"/>
      <c r="P6" s="413"/>
      <c r="Q6" s="236"/>
      <c r="W6" s="241"/>
    </row>
    <row r="7" spans="1:23" s="1" customFormat="1" ht="12" customHeight="1" thickBot="1">
      <c r="A7" s="2"/>
      <c r="B7" s="2"/>
      <c r="C7" s="3"/>
      <c r="D7" s="3"/>
      <c r="E7" s="3"/>
      <c r="F7" s="3"/>
      <c r="G7" s="3"/>
      <c r="H7" s="3"/>
      <c r="W7" s="241"/>
    </row>
    <row r="8" spans="1:23" s="1" customFormat="1" ht="40.5" customHeight="1" thickBot="1">
      <c r="A8" s="380" t="s">
        <v>98</v>
      </c>
      <c r="B8" s="142" t="s">
        <v>188</v>
      </c>
      <c r="C8" s="156" t="s">
        <v>3</v>
      </c>
      <c r="D8" s="382" t="str">
        <f>IF(C8="□","-",IF(F17="Ａ","1.3",IF(F17="Ｂ","1.2",IF(F17="未達","未達","1.0"))))</f>
        <v>-</v>
      </c>
      <c r="E8" s="383"/>
      <c r="F8" s="384"/>
      <c r="G8" s="3"/>
      <c r="H8" s="3"/>
      <c r="I8" s="48" t="s">
        <v>67</v>
      </c>
      <c r="J8" s="411"/>
      <c r="K8" s="412"/>
      <c r="L8" s="412"/>
      <c r="M8" s="412"/>
      <c r="N8" s="412"/>
      <c r="O8" s="412"/>
      <c r="P8" s="413"/>
      <c r="Q8" s="236"/>
      <c r="S8" s="1" t="str">
        <f>IF(F17="Ａ","1.3",IF(F17="Ｂ","1.2",IF(F17="未達","未達","1.0")))</f>
        <v>1.0</v>
      </c>
      <c r="W8" s="241"/>
    </row>
    <row r="9" spans="1:23" s="1" customFormat="1" ht="40.5" customHeight="1" thickBot="1">
      <c r="A9" s="381"/>
      <c r="B9" s="142" t="s">
        <v>189</v>
      </c>
      <c r="C9" s="156" t="s">
        <v>3</v>
      </c>
      <c r="D9" s="382" t="str">
        <f>IF(C9="□","-",IF(O16="Ａ","1.2",IF(O16="Ｂ","1.1",IF(O16="未達","未達","1.0"))))</f>
        <v>-</v>
      </c>
      <c r="E9" s="383"/>
      <c r="F9" s="384"/>
      <c r="G9" s="3"/>
      <c r="H9" s="3"/>
      <c r="I9" s="77"/>
      <c r="J9" s="411"/>
      <c r="K9" s="412"/>
      <c r="L9" s="412"/>
      <c r="M9" s="459"/>
      <c r="N9" s="412"/>
      <c r="O9" s="412"/>
      <c r="P9" s="413"/>
      <c r="Q9" s="236"/>
      <c r="S9" s="1" t="str">
        <f>IF(O16="Ａ","1.2",IF(O16="Ｂ","1.1",IF(O16="未達","未達","1.0")))</f>
        <v>1.0</v>
      </c>
      <c r="W9" s="241"/>
    </row>
    <row r="10" spans="1:23" s="1" customFormat="1" ht="40.5" customHeight="1" thickBot="1">
      <c r="A10" s="381"/>
      <c r="B10" s="143" t="s">
        <v>190</v>
      </c>
      <c r="C10" s="156" t="s">
        <v>3</v>
      </c>
      <c r="D10" s="365" t="str">
        <f>IF(C10="□","-",IF(OR(S8="未達",S9="未達"),"未達",(S8*(C22-F23)+S9*F23)/C22))</f>
        <v>-</v>
      </c>
      <c r="E10" s="366"/>
      <c r="F10" s="367"/>
      <c r="G10" s="3"/>
      <c r="H10" s="3"/>
      <c r="I10" s="78"/>
      <c r="J10" s="79"/>
      <c r="K10" s="80"/>
      <c r="L10" s="80"/>
      <c r="M10" s="80"/>
      <c r="N10" s="80"/>
      <c r="O10" s="80"/>
      <c r="P10" s="80"/>
      <c r="Q10" s="237"/>
      <c r="W10" s="241"/>
    </row>
    <row r="11" spans="1:23" s="1" customFormat="1" ht="5.25" customHeight="1">
      <c r="A11" s="2"/>
      <c r="B11" s="2"/>
      <c r="C11" s="3"/>
      <c r="D11" s="3"/>
      <c r="E11" s="3"/>
      <c r="F11" s="3"/>
      <c r="G11" s="3"/>
      <c r="H11" s="3"/>
      <c r="I11" s="81"/>
      <c r="J11" s="82"/>
      <c r="K11" s="82"/>
      <c r="L11" s="82"/>
      <c r="M11" s="82"/>
      <c r="N11" s="82"/>
      <c r="O11" s="82"/>
      <c r="P11" s="82"/>
      <c r="Q11" s="82"/>
      <c r="W11" s="241"/>
    </row>
    <row r="12" spans="1:23" s="1" customFormat="1" ht="35.25" customHeight="1" thickBot="1">
      <c r="A12" s="116" t="s">
        <v>175</v>
      </c>
      <c r="B12" s="2"/>
      <c r="C12" s="3"/>
      <c r="D12" s="3"/>
      <c r="E12" s="3"/>
      <c r="F12" s="3"/>
      <c r="G12" s="3"/>
      <c r="H12" s="3"/>
      <c r="I12" s="81"/>
      <c r="J12" s="82"/>
      <c r="K12" s="82"/>
      <c r="L12" s="82"/>
      <c r="M12" s="82"/>
      <c r="N12" s="82"/>
      <c r="O12" s="82"/>
      <c r="P12" s="82"/>
      <c r="Q12" s="82"/>
      <c r="W12" s="241"/>
    </row>
    <row r="13" spans="1:23" s="126" customFormat="1" ht="36" customHeight="1">
      <c r="A13" s="130" t="s">
        <v>168</v>
      </c>
      <c r="B13" s="429" t="s">
        <v>169</v>
      </c>
      <c r="C13" s="429"/>
      <c r="D13" s="429"/>
      <c r="E13" s="429"/>
      <c r="F13" s="131" t="s">
        <v>159</v>
      </c>
      <c r="H13" s="127"/>
      <c r="I13" s="129" t="s">
        <v>168</v>
      </c>
      <c r="J13" s="429" t="s">
        <v>169</v>
      </c>
      <c r="K13" s="429"/>
      <c r="L13" s="429"/>
      <c r="M13" s="429"/>
      <c r="N13" s="429"/>
      <c r="O13" s="462" t="s">
        <v>159</v>
      </c>
      <c r="P13" s="463"/>
      <c r="Q13" s="76"/>
      <c r="W13" s="146"/>
    </row>
    <row r="14" spans="1:23" s="126" customFormat="1" ht="19.5" customHeight="1">
      <c r="A14" s="436" t="s">
        <v>166</v>
      </c>
      <c r="B14" s="430" t="s">
        <v>78</v>
      </c>
      <c r="C14" s="430"/>
      <c r="D14" s="430"/>
      <c r="E14" s="430"/>
      <c r="F14" s="151" t="str">
        <f>IF(OR(Z64="○",Z64="×"),M62,M44)</f>
        <v>-</v>
      </c>
      <c r="G14" s="128"/>
      <c r="H14" s="128"/>
      <c r="I14" s="434" t="s">
        <v>167</v>
      </c>
      <c r="J14" s="453" t="s">
        <v>78</v>
      </c>
      <c r="K14" s="453"/>
      <c r="L14" s="453"/>
      <c r="M14" s="453"/>
      <c r="N14" s="453"/>
      <c r="O14" s="440" t="str">
        <f>IF(OR(Z64="○",Z64="×"),M62,M31)</f>
        <v>Ａ</v>
      </c>
      <c r="P14" s="441"/>
      <c r="Q14" s="238"/>
      <c r="W14" s="146"/>
    </row>
    <row r="15" spans="1:23" s="126" customFormat="1" ht="19.5" customHeight="1" thickBot="1">
      <c r="A15" s="436"/>
      <c r="B15" s="458" t="s">
        <v>209</v>
      </c>
      <c r="C15" s="458"/>
      <c r="D15" s="458"/>
      <c r="E15" s="458"/>
      <c r="F15" s="304" t="str">
        <f>IF(OR('PAL(1)＆ERR(1)'!K11="Ⓐ",'PAL(1)＆ERR(1)'!L11="Ⓐ",'PAL(1)＆ERR(1)'!M11="Ⓐ",'PAL(1)＆ERR(1)'!L12="Ⓐ",'PAL(1)＆ERR(1)'!M12="Ⓐ",'PAL(1)＆ERR(1)'!M13="Ⓐ"),"Ａ",IF(OR('PAL(1)＆ERR(1)'!K12="Ⓑ",'PAL(1)＆ERR(1)'!L13="Ⓑ"),"Ｂ",IF('PAL(1)＆ERR(1)'!K13="Ⓒ","Ｃ",IF(OR('PAL(1)＆ERR(1)'!J11="未達",'PAL(1)＆ERR(1)'!J12="未達",'PAL(1)＆ERR(1)'!J13="未達",'PAL(1)＆ERR(1)'!J14="未達",'PAL(1)＆ERR(1)'!K14="未達",'PAL(1)＆ERR(1)'!L14="未達",'PAL(1)＆ERR(1)'!M14="未達"),"未達","-"))))</f>
        <v>-</v>
      </c>
      <c r="G15" s="128"/>
      <c r="H15" s="128"/>
      <c r="I15" s="434"/>
      <c r="J15" s="454" t="s">
        <v>280</v>
      </c>
      <c r="K15" s="455"/>
      <c r="L15" s="455"/>
      <c r="M15" s="455"/>
      <c r="N15" s="456"/>
      <c r="O15" s="442" t="str">
        <f>'住宅（断熱等級）'!L3</f>
        <v>-</v>
      </c>
      <c r="P15" s="443"/>
      <c r="Q15" s="238"/>
      <c r="W15" s="146"/>
    </row>
    <row r="16" spans="1:23" s="126" customFormat="1" ht="19.5" customHeight="1" thickBot="1">
      <c r="A16" s="436"/>
      <c r="B16" s="450" t="s">
        <v>210</v>
      </c>
      <c r="C16" s="450"/>
      <c r="D16" s="450"/>
      <c r="E16" s="450"/>
      <c r="F16" s="153" t="str">
        <f>'元BEMS等'!L5</f>
        <v>-</v>
      </c>
      <c r="G16" s="128"/>
      <c r="H16" s="128"/>
      <c r="I16" s="435"/>
      <c r="J16" s="451" t="s">
        <v>163</v>
      </c>
      <c r="K16" s="452"/>
      <c r="L16" s="452"/>
      <c r="M16" s="452"/>
      <c r="N16" s="457"/>
      <c r="O16" s="460" t="str">
        <f>IF(AND(O14="Ａ",O15="ＡまたはＢ"),"Ａ",IF(AND(O14="ＢまたはＣ",O15="ＡまたはＢ"),"Ｂ",IF(AND(O14="-",O15="-"),"-",IF(O15="未達","未達","Ｃ"))))</f>
        <v>Ｃ</v>
      </c>
      <c r="P16" s="461"/>
      <c r="Q16" s="238"/>
      <c r="W16" s="146"/>
    </row>
    <row r="17" spans="1:23" s="1" customFormat="1" ht="19.5" customHeight="1" thickBot="1">
      <c r="A17" s="437"/>
      <c r="B17" s="451" t="s">
        <v>163</v>
      </c>
      <c r="C17" s="452"/>
      <c r="D17" s="452"/>
      <c r="E17" s="452"/>
      <c r="F17" s="154" t="str">
        <f>IF(AND(F14="Ａ",F15="Ａ",F16="Ａ"),"Ａ",IF(AND(OR(F14="Ａ",F14="ＢまたはＣ"),OR(F15="Ａ",F15="Ｂ"),OR(F16="Ａ",F16="Ｂ")),"Ｂ",IF(AND(F14="-",F15="-",F16="-"),"-",IF(F15="未達","未達","Ｃ"))))</f>
        <v>-</v>
      </c>
      <c r="G17" s="3"/>
      <c r="H17" s="3"/>
      <c r="W17" s="241"/>
    </row>
    <row r="18" spans="1:23" s="1" customFormat="1" ht="6" customHeight="1">
      <c r="A18" s="81"/>
      <c r="B18" s="136"/>
      <c r="C18" s="136"/>
      <c r="D18" s="136"/>
      <c r="E18" s="136"/>
      <c r="F18" s="82"/>
      <c r="G18" s="3"/>
      <c r="H18" s="3"/>
      <c r="W18" s="241"/>
    </row>
    <row r="19" spans="1:23" s="1" customFormat="1" ht="18.75" customHeight="1">
      <c r="A19" s="135" t="s">
        <v>179</v>
      </c>
      <c r="B19" s="2"/>
      <c r="C19" s="3"/>
      <c r="D19" s="3"/>
      <c r="E19" s="3"/>
      <c r="F19" s="3"/>
      <c r="G19" s="3"/>
      <c r="H19" s="3"/>
      <c r="I19" s="81"/>
      <c r="J19" s="82"/>
      <c r="K19" s="82"/>
      <c r="L19" s="82"/>
      <c r="M19" s="82"/>
      <c r="N19" s="82"/>
      <c r="O19" s="82"/>
      <c r="P19" s="82"/>
      <c r="Q19" s="82"/>
      <c r="W19" s="241"/>
    </row>
    <row r="20" spans="1:23" s="1" customFormat="1" ht="6" customHeight="1" thickBot="1">
      <c r="A20" s="135"/>
      <c r="B20" s="2"/>
      <c r="C20" s="3"/>
      <c r="D20" s="3"/>
      <c r="E20" s="3"/>
      <c r="F20" s="3"/>
      <c r="G20" s="3"/>
      <c r="H20" s="3"/>
      <c r="I20" s="81"/>
      <c r="J20" s="82"/>
      <c r="K20" s="82"/>
      <c r="L20" s="82"/>
      <c r="M20" s="82"/>
      <c r="N20" s="82"/>
      <c r="O20" s="82"/>
      <c r="P20" s="82"/>
      <c r="Q20" s="82"/>
      <c r="W20" s="241"/>
    </row>
    <row r="21" spans="1:23" s="59" customFormat="1" ht="18" customHeight="1">
      <c r="A21" s="378" t="s">
        <v>109</v>
      </c>
      <c r="B21" s="379"/>
      <c r="C21" s="340"/>
      <c r="D21" s="341"/>
      <c r="E21" s="341"/>
      <c r="F21" s="341"/>
      <c r="G21" s="119"/>
      <c r="H21" s="118" t="s">
        <v>111</v>
      </c>
      <c r="I21" s="338" t="s">
        <v>112</v>
      </c>
      <c r="J21" s="339"/>
      <c r="K21" s="339"/>
      <c r="L21" s="339"/>
      <c r="M21" s="340"/>
      <c r="N21" s="341"/>
      <c r="O21" s="341"/>
      <c r="P21" s="120" t="s">
        <v>111</v>
      </c>
      <c r="Q21" s="127"/>
      <c r="W21" s="146"/>
    </row>
    <row r="22" spans="1:23" s="59" customFormat="1" ht="18" customHeight="1">
      <c r="A22" s="376" t="s">
        <v>110</v>
      </c>
      <c r="B22" s="377"/>
      <c r="C22" s="345"/>
      <c r="D22" s="346"/>
      <c r="E22" s="346"/>
      <c r="F22" s="346"/>
      <c r="G22" s="121"/>
      <c r="H22" s="122" t="s">
        <v>176</v>
      </c>
      <c r="I22" s="342"/>
      <c r="J22" s="343"/>
      <c r="K22" s="343"/>
      <c r="L22" s="343"/>
      <c r="M22" s="343"/>
      <c r="N22" s="343"/>
      <c r="O22" s="343"/>
      <c r="P22" s="344"/>
      <c r="Q22" s="75"/>
      <c r="W22" s="146"/>
    </row>
    <row r="23" spans="1:23" s="59" customFormat="1" ht="18" customHeight="1">
      <c r="A23" s="351" t="s">
        <v>105</v>
      </c>
      <c r="B23" s="352"/>
      <c r="C23" s="348" t="s">
        <v>113</v>
      </c>
      <c r="D23" s="357"/>
      <c r="E23" s="357"/>
      <c r="F23" s="157"/>
      <c r="G23" s="122"/>
      <c r="H23" s="123" t="s">
        <v>114</v>
      </c>
      <c r="I23" s="348" t="s">
        <v>14</v>
      </c>
      <c r="J23" s="349"/>
      <c r="K23" s="349"/>
      <c r="L23" s="350"/>
      <c r="M23" s="345"/>
      <c r="N23" s="346"/>
      <c r="O23" s="346"/>
      <c r="P23" s="124" t="s">
        <v>177</v>
      </c>
      <c r="Q23" s="239"/>
      <c r="W23" s="146"/>
    </row>
    <row r="24" spans="1:23" s="59" customFormat="1" ht="18" customHeight="1">
      <c r="A24" s="353"/>
      <c r="B24" s="354"/>
      <c r="C24" s="348" t="s">
        <v>10</v>
      </c>
      <c r="D24" s="357"/>
      <c r="E24" s="357"/>
      <c r="F24" s="157"/>
      <c r="G24" s="122"/>
      <c r="H24" s="125" t="s">
        <v>115</v>
      </c>
      <c r="I24" s="348" t="s">
        <v>15</v>
      </c>
      <c r="J24" s="349"/>
      <c r="K24" s="349"/>
      <c r="L24" s="350"/>
      <c r="M24" s="345"/>
      <c r="N24" s="346"/>
      <c r="O24" s="346"/>
      <c r="P24" s="124" t="s">
        <v>178</v>
      </c>
      <c r="Q24" s="239"/>
      <c r="W24" s="146"/>
    </row>
    <row r="25" spans="1:23" s="59" customFormat="1" ht="18" customHeight="1">
      <c r="A25" s="353"/>
      <c r="B25" s="354"/>
      <c r="C25" s="348" t="s">
        <v>11</v>
      </c>
      <c r="D25" s="357"/>
      <c r="E25" s="357"/>
      <c r="F25" s="157"/>
      <c r="G25" s="122"/>
      <c r="H25" s="125" t="s">
        <v>116</v>
      </c>
      <c r="I25" s="348" t="s">
        <v>107</v>
      </c>
      <c r="J25" s="349"/>
      <c r="K25" s="349"/>
      <c r="L25" s="350"/>
      <c r="M25" s="345"/>
      <c r="N25" s="346"/>
      <c r="O25" s="346"/>
      <c r="P25" s="124" t="s">
        <v>111</v>
      </c>
      <c r="Q25" s="239"/>
      <c r="W25" s="146"/>
    </row>
    <row r="26" spans="1:23" s="59" customFormat="1" ht="18" customHeight="1">
      <c r="A26" s="353"/>
      <c r="B26" s="354"/>
      <c r="C26" s="358" t="s">
        <v>106</v>
      </c>
      <c r="D26" s="359"/>
      <c r="E26" s="360"/>
      <c r="F26" s="157"/>
      <c r="G26" s="122"/>
      <c r="H26" s="125" t="s">
        <v>117</v>
      </c>
      <c r="I26" s="348" t="s">
        <v>108</v>
      </c>
      <c r="J26" s="349"/>
      <c r="K26" s="349"/>
      <c r="L26" s="350"/>
      <c r="M26" s="345"/>
      <c r="N26" s="346"/>
      <c r="O26" s="346"/>
      <c r="P26" s="280" t="s">
        <v>119</v>
      </c>
      <c r="Q26" s="239"/>
      <c r="W26" s="146"/>
    </row>
    <row r="27" spans="1:23" s="59" customFormat="1" ht="18" customHeight="1" thickBot="1">
      <c r="A27" s="355"/>
      <c r="B27" s="356"/>
      <c r="C27" s="361" t="s">
        <v>13</v>
      </c>
      <c r="D27" s="362"/>
      <c r="E27" s="362"/>
      <c r="F27" s="158"/>
      <c r="G27" s="132"/>
      <c r="H27" s="133" t="s">
        <v>118</v>
      </c>
      <c r="I27" s="226" t="s">
        <v>205</v>
      </c>
      <c r="J27" s="363" t="s">
        <v>206</v>
      </c>
      <c r="K27" s="363"/>
      <c r="L27" s="364"/>
      <c r="M27" s="347"/>
      <c r="N27" s="347"/>
      <c r="O27" s="347"/>
      <c r="P27" s="134" t="s">
        <v>118</v>
      </c>
      <c r="Q27" s="239"/>
      <c r="W27" s="146"/>
    </row>
    <row r="28" spans="1:23" s="101" customFormat="1" ht="18" customHeight="1">
      <c r="A28" s="111"/>
      <c r="B28" s="111"/>
      <c r="C28" s="112"/>
      <c r="D28" s="112"/>
      <c r="E28" s="112"/>
      <c r="F28" s="112"/>
      <c r="G28" s="112"/>
      <c r="H28" s="102"/>
      <c r="I28" s="102"/>
      <c r="J28" s="102"/>
      <c r="K28" s="113"/>
      <c r="L28" s="113"/>
      <c r="M28" s="113"/>
      <c r="N28" s="102"/>
      <c r="O28" s="103"/>
      <c r="P28" s="102"/>
      <c r="Q28" s="102"/>
      <c r="W28" s="242"/>
    </row>
    <row r="29" spans="1:23" s="59" customFormat="1" ht="21">
      <c r="A29" s="99" t="s">
        <v>103</v>
      </c>
      <c r="W29" s="146"/>
    </row>
    <row r="30" s="59" customFormat="1" ht="8.25" customHeight="1" thickBot="1">
      <c r="W30" s="146"/>
    </row>
    <row r="31" spans="1:23" s="59" customFormat="1" ht="18.75" customHeight="1">
      <c r="A31" s="385" t="s">
        <v>2</v>
      </c>
      <c r="B31" s="386"/>
      <c r="C31" s="368" t="s">
        <v>165</v>
      </c>
      <c r="D31" s="368"/>
      <c r="E31" s="369"/>
      <c r="I31" s="444" t="s">
        <v>99</v>
      </c>
      <c r="J31" s="445"/>
      <c r="K31" s="445"/>
      <c r="L31" s="446"/>
      <c r="M31" s="332" t="str">
        <f>IF(A32="□","-",IF(OR(Z64="○",Z64="×"),"複合用途欄 参照",IF(Y62="○","Ａ","ＢまたはＣ")))</f>
        <v>Ａ</v>
      </c>
      <c r="N31" s="333"/>
      <c r="O31" s="333"/>
      <c r="P31" s="334"/>
      <c r="Q31" s="240"/>
      <c r="R31" s="3"/>
      <c r="S31" s="144" t="s">
        <v>77</v>
      </c>
      <c r="T31" s="241"/>
      <c r="U31" s="144"/>
      <c r="W31" s="146"/>
    </row>
    <row r="32" spans="1:23" s="59" customFormat="1" ht="18.75" customHeight="1" thickBot="1">
      <c r="A32" s="372" t="s">
        <v>272</v>
      </c>
      <c r="B32" s="373"/>
      <c r="C32" s="370"/>
      <c r="D32" s="370"/>
      <c r="E32" s="371"/>
      <c r="F32" s="61"/>
      <c r="I32" s="447"/>
      <c r="J32" s="448"/>
      <c r="K32" s="448"/>
      <c r="L32" s="449"/>
      <c r="M32" s="335"/>
      <c r="N32" s="336"/>
      <c r="O32" s="336"/>
      <c r="P32" s="337"/>
      <c r="Q32" s="240"/>
      <c r="R32" s="3"/>
      <c r="S32" s="144" t="s">
        <v>191</v>
      </c>
      <c r="T32" s="144"/>
      <c r="U32" s="144"/>
      <c r="W32" s="146"/>
    </row>
    <row r="33" s="59" customFormat="1" ht="18" thickBot="1">
      <c r="W33" s="146"/>
    </row>
    <row r="34" spans="1:23" s="59" customFormat="1" ht="19.5" customHeight="1" thickBot="1">
      <c r="A34" s="374" t="s">
        <v>82</v>
      </c>
      <c r="B34" s="375"/>
      <c r="C34" s="375"/>
      <c r="D34" s="375"/>
      <c r="E34" s="375"/>
      <c r="F34" s="375"/>
      <c r="G34" s="375"/>
      <c r="H34" s="88"/>
      <c r="I34" s="97" t="s">
        <v>102</v>
      </c>
      <c r="J34" s="94"/>
      <c r="K34" s="105" t="s">
        <v>78</v>
      </c>
      <c r="L34" s="106"/>
      <c r="M34" s="106"/>
      <c r="N34" s="95"/>
      <c r="O34" s="95"/>
      <c r="P34" s="107"/>
      <c r="Q34" s="128"/>
      <c r="W34" s="146"/>
    </row>
    <row r="35" spans="1:23" s="59" customFormat="1" ht="19.5" customHeight="1">
      <c r="A35" s="84" t="s">
        <v>72</v>
      </c>
      <c r="B35" s="85"/>
      <c r="C35" s="85"/>
      <c r="D35" s="85"/>
      <c r="E35" s="85"/>
      <c r="F35" s="85"/>
      <c r="G35" s="85"/>
      <c r="H35" s="85"/>
      <c r="I35" s="159" t="s">
        <v>272</v>
      </c>
      <c r="J35" s="94"/>
      <c r="K35" s="91" t="s">
        <v>79</v>
      </c>
      <c r="L35" s="86"/>
      <c r="M35" s="86"/>
      <c r="N35" s="86"/>
      <c r="O35" s="86"/>
      <c r="P35" s="92"/>
      <c r="Q35" s="60"/>
      <c r="W35" s="146"/>
    </row>
    <row r="36" spans="1:23" s="59" customFormat="1" ht="19.5" customHeight="1" thickBot="1">
      <c r="A36" s="395" t="s">
        <v>120</v>
      </c>
      <c r="B36" s="396"/>
      <c r="C36" s="396"/>
      <c r="D36" s="396"/>
      <c r="E36" s="396"/>
      <c r="F36" s="396"/>
      <c r="G36" s="396"/>
      <c r="H36" s="87"/>
      <c r="I36" s="160">
        <v>1000</v>
      </c>
      <c r="J36" s="94"/>
      <c r="K36" s="390"/>
      <c r="L36" s="391"/>
      <c r="M36" s="391"/>
      <c r="N36" s="391"/>
      <c r="O36" s="391"/>
      <c r="P36" s="392"/>
      <c r="Q36" s="232"/>
      <c r="W36" s="146"/>
    </row>
    <row r="37" spans="1:23" s="59" customFormat="1" ht="19.5" customHeight="1" thickBot="1">
      <c r="A37" s="62"/>
      <c r="B37" s="62"/>
      <c r="C37" s="62"/>
      <c r="D37" s="62"/>
      <c r="E37" s="62"/>
      <c r="F37" s="62"/>
      <c r="G37" s="62"/>
      <c r="H37" s="62"/>
      <c r="I37" s="63"/>
      <c r="J37" s="94"/>
      <c r="K37" s="91" t="s">
        <v>80</v>
      </c>
      <c r="L37" s="86"/>
      <c r="M37" s="86"/>
      <c r="N37" s="86"/>
      <c r="O37" s="86"/>
      <c r="P37" s="92"/>
      <c r="Q37" s="60"/>
      <c r="W37" s="146"/>
    </row>
    <row r="38" spans="1:23" s="59" customFormat="1" ht="19.5" customHeight="1" thickBot="1">
      <c r="A38" s="374" t="s">
        <v>73</v>
      </c>
      <c r="B38" s="375"/>
      <c r="C38" s="375"/>
      <c r="D38" s="375"/>
      <c r="E38" s="375"/>
      <c r="F38" s="375"/>
      <c r="G38" s="375"/>
      <c r="H38" s="89"/>
      <c r="I38" s="97" t="s">
        <v>101</v>
      </c>
      <c r="J38" s="94"/>
      <c r="K38" s="390"/>
      <c r="L38" s="391"/>
      <c r="M38" s="391"/>
      <c r="N38" s="391"/>
      <c r="O38" s="391"/>
      <c r="P38" s="392"/>
      <c r="Q38" s="232"/>
      <c r="W38" s="146"/>
    </row>
    <row r="39" spans="1:23" s="59" customFormat="1" ht="19.5" customHeight="1">
      <c r="A39" s="397" t="s">
        <v>74</v>
      </c>
      <c r="B39" s="398"/>
      <c r="C39" s="398"/>
      <c r="D39" s="398"/>
      <c r="E39" s="398"/>
      <c r="F39" s="398"/>
      <c r="G39" s="398"/>
      <c r="H39" s="90"/>
      <c r="I39" s="159" t="s">
        <v>272</v>
      </c>
      <c r="J39" s="94"/>
      <c r="K39" s="104" t="s">
        <v>81</v>
      </c>
      <c r="L39" s="95"/>
      <c r="M39" s="95"/>
      <c r="N39" s="95"/>
      <c r="O39" s="95"/>
      <c r="P39" s="96"/>
      <c r="Q39" s="60"/>
      <c r="W39" s="146"/>
    </row>
    <row r="40" spans="1:23" s="59" customFormat="1" ht="19.5" customHeight="1">
      <c r="A40" s="393" t="s">
        <v>75</v>
      </c>
      <c r="B40" s="394"/>
      <c r="C40" s="394"/>
      <c r="D40" s="394"/>
      <c r="E40" s="394"/>
      <c r="F40" s="394"/>
      <c r="G40" s="394"/>
      <c r="H40" s="74"/>
      <c r="I40" s="161" t="s">
        <v>3</v>
      </c>
      <c r="J40" s="94"/>
      <c r="K40" s="399"/>
      <c r="L40" s="400"/>
      <c r="M40" s="400"/>
      <c r="N40" s="400"/>
      <c r="O40" s="400"/>
      <c r="P40" s="401"/>
      <c r="Q40" s="232"/>
      <c r="W40" s="146"/>
    </row>
    <row r="41" spans="1:23" s="59" customFormat="1" ht="19.5" customHeight="1" thickBot="1">
      <c r="A41" s="256" t="s">
        <v>29</v>
      </c>
      <c r="B41" s="469" t="s">
        <v>228</v>
      </c>
      <c r="C41" s="469"/>
      <c r="D41" s="469"/>
      <c r="E41" s="469"/>
      <c r="F41" s="469"/>
      <c r="G41" s="469"/>
      <c r="H41" s="470"/>
      <c r="I41" s="160" t="s">
        <v>3</v>
      </c>
      <c r="J41" s="94"/>
      <c r="K41" s="402"/>
      <c r="L41" s="403"/>
      <c r="M41" s="403"/>
      <c r="N41" s="403"/>
      <c r="O41" s="403"/>
      <c r="P41" s="404"/>
      <c r="Q41" s="232"/>
      <c r="W41" s="146"/>
    </row>
    <row r="42" spans="1:23" s="59" customFormat="1" ht="19.5" customHeight="1" thickBot="1">
      <c r="A42" s="387" t="s">
        <v>76</v>
      </c>
      <c r="B42" s="388"/>
      <c r="C42" s="388"/>
      <c r="D42" s="388"/>
      <c r="E42" s="388"/>
      <c r="F42" s="388"/>
      <c r="G42" s="388"/>
      <c r="H42" s="89"/>
      <c r="I42" s="162" t="s">
        <v>272</v>
      </c>
      <c r="J42" s="94"/>
      <c r="K42" s="405"/>
      <c r="L42" s="406"/>
      <c r="M42" s="406"/>
      <c r="N42" s="406"/>
      <c r="O42" s="406"/>
      <c r="P42" s="407"/>
      <c r="Q42" s="232"/>
      <c r="W42" s="146"/>
    </row>
    <row r="43" spans="1:23" s="59" customFormat="1" ht="18" thickBot="1">
      <c r="A43" s="389"/>
      <c r="B43" s="389"/>
      <c r="C43" s="389"/>
      <c r="D43" s="389"/>
      <c r="E43" s="389"/>
      <c r="F43" s="389"/>
      <c r="G43" s="389"/>
      <c r="H43" s="62"/>
      <c r="W43" s="146"/>
    </row>
    <row r="44" spans="1:23" s="59" customFormat="1" ht="22.5" customHeight="1">
      <c r="A44" s="385" t="s">
        <v>2</v>
      </c>
      <c r="B44" s="386"/>
      <c r="C44" s="368" t="s">
        <v>166</v>
      </c>
      <c r="D44" s="368"/>
      <c r="E44" s="369"/>
      <c r="G44" s="64"/>
      <c r="H44" s="64"/>
      <c r="I44" s="444" t="s">
        <v>99</v>
      </c>
      <c r="J44" s="445"/>
      <c r="K44" s="445"/>
      <c r="L44" s="446"/>
      <c r="M44" s="332" t="str">
        <f>IF(A45="□","-",IF(OR(Z64="○",Z64="×"),"複合用途欄 参照",IF(Y63="○","Ａ","ＢまたはＣ")))</f>
        <v>-</v>
      </c>
      <c r="N44" s="333"/>
      <c r="O44" s="333"/>
      <c r="P44" s="334"/>
      <c r="Q44" s="240"/>
      <c r="W44" s="146"/>
    </row>
    <row r="45" spans="1:23" s="59" customFormat="1" ht="22.5" customHeight="1" thickBot="1">
      <c r="A45" s="372" t="s">
        <v>3</v>
      </c>
      <c r="B45" s="373"/>
      <c r="C45" s="370"/>
      <c r="D45" s="370"/>
      <c r="E45" s="371"/>
      <c r="G45" s="65"/>
      <c r="H45" s="65"/>
      <c r="I45" s="447"/>
      <c r="J45" s="448"/>
      <c r="K45" s="448"/>
      <c r="L45" s="449"/>
      <c r="M45" s="335"/>
      <c r="N45" s="336"/>
      <c r="O45" s="336"/>
      <c r="P45" s="337"/>
      <c r="Q45" s="240"/>
      <c r="W45" s="146"/>
    </row>
    <row r="46" s="59" customFormat="1" ht="18" thickBot="1">
      <c r="W46" s="146"/>
    </row>
    <row r="47" spans="1:23" s="59" customFormat="1" ht="19.5" customHeight="1" thickBot="1">
      <c r="A47" s="374" t="s">
        <v>82</v>
      </c>
      <c r="B47" s="375"/>
      <c r="C47" s="375"/>
      <c r="D47" s="375"/>
      <c r="E47" s="375"/>
      <c r="F47" s="375"/>
      <c r="G47" s="375"/>
      <c r="H47" s="88"/>
      <c r="I47" s="97" t="s">
        <v>102</v>
      </c>
      <c r="J47" s="94"/>
      <c r="K47" s="105" t="s">
        <v>78</v>
      </c>
      <c r="L47" s="106"/>
      <c r="M47" s="106"/>
      <c r="N47" s="95"/>
      <c r="O47" s="95"/>
      <c r="P47" s="107"/>
      <c r="Q47" s="128"/>
      <c r="W47" s="146"/>
    </row>
    <row r="48" spans="1:23" s="59" customFormat="1" ht="19.5" customHeight="1">
      <c r="A48" s="84" t="s">
        <v>72</v>
      </c>
      <c r="B48" s="85"/>
      <c r="C48" s="85"/>
      <c r="D48" s="85"/>
      <c r="E48" s="85"/>
      <c r="F48" s="85"/>
      <c r="G48" s="85"/>
      <c r="H48" s="85"/>
      <c r="I48" s="159" t="s">
        <v>3</v>
      </c>
      <c r="J48" s="94"/>
      <c r="K48" s="91" t="s">
        <v>79</v>
      </c>
      <c r="L48" s="86"/>
      <c r="M48" s="86"/>
      <c r="N48" s="86"/>
      <c r="O48" s="86"/>
      <c r="P48" s="92"/>
      <c r="Q48" s="60"/>
      <c r="W48" s="146"/>
    </row>
    <row r="49" spans="1:23" s="59" customFormat="1" ht="19.5" customHeight="1" thickBot="1">
      <c r="A49" s="395" t="s">
        <v>120</v>
      </c>
      <c r="B49" s="396"/>
      <c r="C49" s="396"/>
      <c r="D49" s="396"/>
      <c r="E49" s="396"/>
      <c r="F49" s="396"/>
      <c r="G49" s="396"/>
      <c r="H49" s="87"/>
      <c r="I49" s="160"/>
      <c r="J49" s="94"/>
      <c r="K49" s="390"/>
      <c r="L49" s="391"/>
      <c r="M49" s="391"/>
      <c r="N49" s="391"/>
      <c r="O49" s="391"/>
      <c r="P49" s="392"/>
      <c r="Q49" s="232"/>
      <c r="W49" s="146"/>
    </row>
    <row r="50" spans="1:23" s="59" customFormat="1" ht="19.5" customHeight="1" thickBot="1">
      <c r="A50" s="62"/>
      <c r="B50" s="62"/>
      <c r="C50" s="62"/>
      <c r="D50" s="62"/>
      <c r="E50" s="62"/>
      <c r="F50" s="62"/>
      <c r="G50" s="62"/>
      <c r="H50" s="62"/>
      <c r="I50" s="63"/>
      <c r="J50" s="94"/>
      <c r="K50" s="91" t="s">
        <v>80</v>
      </c>
      <c r="L50" s="86"/>
      <c r="M50" s="86"/>
      <c r="N50" s="86"/>
      <c r="O50" s="86"/>
      <c r="P50" s="92"/>
      <c r="Q50" s="60"/>
      <c r="W50" s="146"/>
    </row>
    <row r="51" spans="1:23" s="59" customFormat="1" ht="19.5" customHeight="1" thickBot="1">
      <c r="A51" s="374" t="s">
        <v>73</v>
      </c>
      <c r="B51" s="375"/>
      <c r="C51" s="375"/>
      <c r="D51" s="375"/>
      <c r="E51" s="375"/>
      <c r="F51" s="375"/>
      <c r="G51" s="375"/>
      <c r="H51" s="89"/>
      <c r="I51" s="97" t="s">
        <v>101</v>
      </c>
      <c r="J51" s="94"/>
      <c r="K51" s="390"/>
      <c r="L51" s="391"/>
      <c r="M51" s="391"/>
      <c r="N51" s="391"/>
      <c r="O51" s="391"/>
      <c r="P51" s="392"/>
      <c r="Q51" s="232"/>
      <c r="W51" s="146"/>
    </row>
    <row r="52" spans="1:23" s="59" customFormat="1" ht="19.5" customHeight="1">
      <c r="A52" s="397" t="s">
        <v>74</v>
      </c>
      <c r="B52" s="398"/>
      <c r="C52" s="398"/>
      <c r="D52" s="398"/>
      <c r="E52" s="398"/>
      <c r="F52" s="398"/>
      <c r="G52" s="398"/>
      <c r="H52" s="90"/>
      <c r="I52" s="159" t="s">
        <v>3</v>
      </c>
      <c r="J52" s="94"/>
      <c r="K52" s="104" t="s">
        <v>81</v>
      </c>
      <c r="L52" s="95"/>
      <c r="M52" s="95"/>
      <c r="N52" s="95"/>
      <c r="O52" s="95"/>
      <c r="P52" s="96"/>
      <c r="Q52" s="60"/>
      <c r="W52" s="146"/>
    </row>
    <row r="53" spans="1:23" s="59" customFormat="1" ht="19.5" customHeight="1">
      <c r="A53" s="393" t="s">
        <v>75</v>
      </c>
      <c r="B53" s="394"/>
      <c r="C53" s="394"/>
      <c r="D53" s="394"/>
      <c r="E53" s="394"/>
      <c r="F53" s="394"/>
      <c r="G53" s="394"/>
      <c r="H53" s="74"/>
      <c r="I53" s="161" t="s">
        <v>3</v>
      </c>
      <c r="J53" s="94"/>
      <c r="K53" s="399"/>
      <c r="L53" s="400"/>
      <c r="M53" s="400"/>
      <c r="N53" s="400"/>
      <c r="O53" s="400"/>
      <c r="P53" s="401"/>
      <c r="Q53" s="232"/>
      <c r="W53" s="146"/>
    </row>
    <row r="54" spans="1:23" s="59" customFormat="1" ht="19.5" customHeight="1" thickBot="1">
      <c r="A54" s="256" t="s">
        <v>29</v>
      </c>
      <c r="B54" s="469" t="s">
        <v>229</v>
      </c>
      <c r="C54" s="469"/>
      <c r="D54" s="469"/>
      <c r="E54" s="469"/>
      <c r="F54" s="469"/>
      <c r="G54" s="469"/>
      <c r="H54" s="470"/>
      <c r="I54" s="160" t="s">
        <v>3</v>
      </c>
      <c r="J54" s="94"/>
      <c r="K54" s="402"/>
      <c r="L54" s="403"/>
      <c r="M54" s="403"/>
      <c r="N54" s="403"/>
      <c r="O54" s="403"/>
      <c r="P54" s="404"/>
      <c r="Q54" s="232"/>
      <c r="W54" s="146"/>
    </row>
    <row r="55" spans="1:23" s="59" customFormat="1" ht="19.5" customHeight="1" thickBot="1">
      <c r="A55" s="387" t="s">
        <v>76</v>
      </c>
      <c r="B55" s="388"/>
      <c r="C55" s="388"/>
      <c r="D55" s="388"/>
      <c r="E55" s="388"/>
      <c r="F55" s="388"/>
      <c r="G55" s="388"/>
      <c r="H55" s="89"/>
      <c r="I55" s="162" t="s">
        <v>3</v>
      </c>
      <c r="J55" s="94"/>
      <c r="K55" s="405"/>
      <c r="L55" s="406"/>
      <c r="M55" s="406"/>
      <c r="N55" s="406"/>
      <c r="O55" s="406"/>
      <c r="P55" s="407"/>
      <c r="Q55" s="232"/>
      <c r="W55" s="146"/>
    </row>
    <row r="56" spans="1:23" s="59" customFormat="1" ht="18" thickBot="1">
      <c r="A56" s="389"/>
      <c r="B56" s="389"/>
      <c r="C56" s="389"/>
      <c r="D56" s="389"/>
      <c r="E56" s="389"/>
      <c r="F56" s="389"/>
      <c r="G56" s="389"/>
      <c r="H56" s="62"/>
      <c r="W56" s="146"/>
    </row>
    <row r="57" spans="1:23" s="59" customFormat="1" ht="17.25">
      <c r="A57" s="786" t="s">
        <v>281</v>
      </c>
      <c r="B57" s="787"/>
      <c r="C57" s="787"/>
      <c r="D57" s="787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4"/>
      <c r="Q57" s="218"/>
      <c r="W57" s="146"/>
    </row>
    <row r="58" spans="1:23" s="59" customFormat="1" ht="17.25">
      <c r="A58" s="217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9"/>
      <c r="Q58" s="218"/>
      <c r="W58" s="146"/>
    </row>
    <row r="59" spans="1:23" s="59" customFormat="1" ht="18" thickBot="1">
      <c r="A59" s="220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2"/>
      <c r="Q59" s="218"/>
      <c r="W59" s="146"/>
    </row>
    <row r="60" spans="19:26" ht="7.5" customHeight="1">
      <c r="S60" s="468"/>
      <c r="T60" s="466" t="s">
        <v>101</v>
      </c>
      <c r="U60" s="466" t="s">
        <v>222</v>
      </c>
      <c r="V60" s="468" t="s">
        <v>203</v>
      </c>
      <c r="W60" s="466" t="s">
        <v>73</v>
      </c>
      <c r="X60" s="468" t="s">
        <v>204</v>
      </c>
      <c r="Y60" s="468" t="s">
        <v>224</v>
      </c>
      <c r="Z60" s="468" t="s">
        <v>223</v>
      </c>
    </row>
    <row r="61" spans="1:26" s="59" customFormat="1" ht="7.5" customHeight="1" thickBot="1">
      <c r="A61" s="66"/>
      <c r="C61" s="67"/>
      <c r="D61" s="67"/>
      <c r="E61" s="67"/>
      <c r="F61" s="68"/>
      <c r="G61" s="69"/>
      <c r="H61" s="69"/>
      <c r="I61" s="69"/>
      <c r="J61" s="70"/>
      <c r="K61" s="70"/>
      <c r="L61" s="72"/>
      <c r="M61" s="72"/>
      <c r="N61" s="72"/>
      <c r="O61" s="72"/>
      <c r="P61" s="72"/>
      <c r="Q61" s="72"/>
      <c r="R61" s="72"/>
      <c r="S61" s="468"/>
      <c r="T61" s="467"/>
      <c r="U61" s="467"/>
      <c r="V61" s="468"/>
      <c r="W61" s="467"/>
      <c r="X61" s="468"/>
      <c r="Y61" s="468"/>
      <c r="Z61" s="468"/>
    </row>
    <row r="62" spans="1:26" s="59" customFormat="1" ht="18" customHeight="1" thickBot="1">
      <c r="A62" s="71" t="s">
        <v>225</v>
      </c>
      <c r="B62" s="420" t="s">
        <v>173</v>
      </c>
      <c r="C62" s="421"/>
      <c r="D62" s="421"/>
      <c r="E62" s="421"/>
      <c r="F62" s="414" t="str">
        <f>IF(A63="■",I36+I49,"-")</f>
        <v>-</v>
      </c>
      <c r="G62" s="415"/>
      <c r="H62" s="83"/>
      <c r="I62" s="444" t="s">
        <v>99</v>
      </c>
      <c r="J62" s="445"/>
      <c r="K62" s="445"/>
      <c r="L62" s="446"/>
      <c r="M62" s="332" t="str">
        <f>IF(A63="□","-",IF(Z64="○","Ａ","ＢまたはＣ"))</f>
        <v>-</v>
      </c>
      <c r="N62" s="333"/>
      <c r="O62" s="333"/>
      <c r="P62" s="334"/>
      <c r="Q62" s="240"/>
      <c r="R62" s="72"/>
      <c r="S62" s="225" t="s">
        <v>202</v>
      </c>
      <c r="T62" s="150" t="str">
        <f>A32</f>
        <v>■</v>
      </c>
      <c r="U62" s="150" t="str">
        <f>I35</f>
        <v>■</v>
      </c>
      <c r="V62" s="225">
        <f>I36</f>
        <v>1000</v>
      </c>
      <c r="W62" s="150" t="str">
        <f>IF(OR(I39="■",I40="■",I41="■"),"■","□")</f>
        <v>■</v>
      </c>
      <c r="X62" s="150" t="str">
        <f>I42</f>
        <v>■</v>
      </c>
      <c r="Y62" s="150" t="str">
        <f>IF(AND(T62="■",U62="■",V62&gt;=10,W62="■",X62="■"),"○","×")</f>
        <v>○</v>
      </c>
      <c r="Z62" s="471"/>
    </row>
    <row r="63" spans="1:26" s="59" customFormat="1" ht="18" thickBot="1">
      <c r="A63" s="426" t="str">
        <f>IF(AND(T62="■",T63="■"),"■","□")</f>
        <v>□</v>
      </c>
      <c r="B63" s="422"/>
      <c r="C63" s="423"/>
      <c r="D63" s="423"/>
      <c r="E63" s="423"/>
      <c r="F63" s="416"/>
      <c r="G63" s="417"/>
      <c r="H63" s="83"/>
      <c r="I63" s="447"/>
      <c r="J63" s="448"/>
      <c r="K63" s="448"/>
      <c r="L63" s="449"/>
      <c r="M63" s="335"/>
      <c r="N63" s="336"/>
      <c r="O63" s="336"/>
      <c r="P63" s="337"/>
      <c r="Q63" s="240"/>
      <c r="R63" s="73"/>
      <c r="S63" s="225" t="s">
        <v>166</v>
      </c>
      <c r="T63" s="150" t="str">
        <f>A45</f>
        <v>□</v>
      </c>
      <c r="U63" s="150" t="str">
        <f>I48</f>
        <v>□</v>
      </c>
      <c r="V63" s="225">
        <f>I49</f>
        <v>0</v>
      </c>
      <c r="W63" s="150" t="str">
        <f>IF(OR(I52="■",I53="■",I54="■"),"■","□")</f>
        <v>□</v>
      </c>
      <c r="X63" s="150" t="str">
        <f>I55</f>
        <v>□</v>
      </c>
      <c r="Y63" s="150" t="str">
        <f>IF(AND(T63="■",U63="■",V63&gt;=10,W63="■",X63="■"),"○","×")</f>
        <v>×</v>
      </c>
      <c r="Z63" s="472"/>
    </row>
    <row r="64" spans="1:26" s="59" customFormat="1" ht="17.25">
      <c r="A64" s="427"/>
      <c r="B64" s="422"/>
      <c r="C64" s="423"/>
      <c r="D64" s="423"/>
      <c r="E64" s="423"/>
      <c r="F64" s="416"/>
      <c r="G64" s="417"/>
      <c r="H64" s="83"/>
      <c r="I64" s="83"/>
      <c r="J64" s="83"/>
      <c r="K64" s="83"/>
      <c r="L64" s="83"/>
      <c r="M64" s="73"/>
      <c r="N64" s="73"/>
      <c r="O64" s="73"/>
      <c r="P64" s="73"/>
      <c r="Q64" s="73"/>
      <c r="R64" s="465" t="s">
        <v>223</v>
      </c>
      <c r="S64" s="225" t="s">
        <v>202</v>
      </c>
      <c r="T64" s="150" t="str">
        <f>IF(AND(T62="■",T63="■"),"■","-")</f>
        <v>-</v>
      </c>
      <c r="U64" s="150" t="str">
        <f>IF(AND(T62="■",T63="■"),I35,"-")</f>
        <v>-</v>
      </c>
      <c r="V64" s="234" t="str">
        <f>IF(AND(T62="■",T63="■"),V62,"0")</f>
        <v>0</v>
      </c>
      <c r="W64" s="150" t="str">
        <f>IF(AND(T62="■",T63="■"),W62,"-")</f>
        <v>-</v>
      </c>
      <c r="X64" s="150" t="str">
        <f>IF(AND(T62="■",T63="■"),X62,"-")</f>
        <v>-</v>
      </c>
      <c r="Y64" s="150" t="str">
        <f>IF(AND(U64="■",V64&gt;=10,W64="■",X64="■"),"○",IF(OR(U64="-",W64="-",X64="-"),"-","×"))</f>
        <v>-</v>
      </c>
      <c r="Z64" s="464" t="str">
        <f>IF(OR(Y64="○",Y65="○"),"○",IF(AND(U64="■",U65="■",V64+V65&gt;=10,W64="■",W65="■",X64="■",X65="■"),"○",IF(AND(Y64="×",Y65="×"),"×","-")))</f>
        <v>-</v>
      </c>
    </row>
    <row r="65" spans="1:26" s="59" customFormat="1" ht="18" thickBot="1">
      <c r="A65" s="428"/>
      <c r="B65" s="424"/>
      <c r="C65" s="425"/>
      <c r="D65" s="425"/>
      <c r="E65" s="425"/>
      <c r="F65" s="418"/>
      <c r="G65" s="419"/>
      <c r="H65" s="83"/>
      <c r="I65" s="83"/>
      <c r="J65" s="83"/>
      <c r="K65" s="83"/>
      <c r="L65" s="83"/>
      <c r="M65" s="73"/>
      <c r="N65" s="73"/>
      <c r="O65" s="73"/>
      <c r="P65" s="73"/>
      <c r="Q65" s="73"/>
      <c r="R65" s="465"/>
      <c r="S65" s="225" t="s">
        <v>166</v>
      </c>
      <c r="T65" s="150" t="str">
        <f>IF(AND(T62="■",T63="■"),"■","-")</f>
        <v>-</v>
      </c>
      <c r="U65" s="150" t="str">
        <f>IF(AND(T62="■",T63="■"),I48,"-")</f>
        <v>-</v>
      </c>
      <c r="V65" s="234" t="str">
        <f>IF(AND(T62="■",T63="■"),V63,"0")</f>
        <v>0</v>
      </c>
      <c r="W65" s="150" t="str">
        <f>IF(AND(T62="■",T63="■"),W63,"-")</f>
        <v>-</v>
      </c>
      <c r="X65" s="150" t="str">
        <f>IF(AND(T62="■",T63="■"),X63,"-")</f>
        <v>-</v>
      </c>
      <c r="Y65" s="150" t="str">
        <f>IF(AND(U65="■",V65&gt;=10,W65="■",X65="■"),"○",IF(OR(U65="-",W65="-",X65="-"),"-","×"))</f>
        <v>-</v>
      </c>
      <c r="Z65" s="464"/>
    </row>
  </sheetData>
  <sheetProtection/>
  <mergeCells count="100">
    <mergeCell ref="B54:H54"/>
    <mergeCell ref="B41:H41"/>
    <mergeCell ref="Z60:Z61"/>
    <mergeCell ref="Z62:Z63"/>
    <mergeCell ref="I62:L63"/>
    <mergeCell ref="M62:P63"/>
    <mergeCell ref="A57:D57"/>
    <mergeCell ref="A47:G47"/>
    <mergeCell ref="A42:G42"/>
    <mergeCell ref="C44:E45"/>
    <mergeCell ref="I24:L24"/>
    <mergeCell ref="Z64:Z65"/>
    <mergeCell ref="R64:R65"/>
    <mergeCell ref="W60:W61"/>
    <mergeCell ref="Y60:Y61"/>
    <mergeCell ref="V60:V61"/>
    <mergeCell ref="X60:X61"/>
    <mergeCell ref="S60:S61"/>
    <mergeCell ref="U60:U61"/>
    <mergeCell ref="T60:T61"/>
    <mergeCell ref="I31:L32"/>
    <mergeCell ref="J8:P8"/>
    <mergeCell ref="J9:L9"/>
    <mergeCell ref="M9:P9"/>
    <mergeCell ref="K51:P51"/>
    <mergeCell ref="K38:P38"/>
    <mergeCell ref="K36:P36"/>
    <mergeCell ref="K40:P42"/>
    <mergeCell ref="O16:P16"/>
    <mergeCell ref="O13:P13"/>
    <mergeCell ref="A45:B45"/>
    <mergeCell ref="I44:L45"/>
    <mergeCell ref="A43:G43"/>
    <mergeCell ref="J13:N13"/>
    <mergeCell ref="B16:E16"/>
    <mergeCell ref="B17:E17"/>
    <mergeCell ref="J14:N14"/>
    <mergeCell ref="J15:N15"/>
    <mergeCell ref="J16:N16"/>
    <mergeCell ref="B15:E15"/>
    <mergeCell ref="A63:A65"/>
    <mergeCell ref="A53:G53"/>
    <mergeCell ref="B13:E13"/>
    <mergeCell ref="B14:E14"/>
    <mergeCell ref="A1:E1"/>
    <mergeCell ref="I14:I16"/>
    <mergeCell ref="A14:A17"/>
    <mergeCell ref="A3:P3"/>
    <mergeCell ref="O14:P14"/>
    <mergeCell ref="O15:P15"/>
    <mergeCell ref="B5:F5"/>
    <mergeCell ref="B6:F6"/>
    <mergeCell ref="J5:P5"/>
    <mergeCell ref="J6:P6"/>
    <mergeCell ref="D9:F9"/>
    <mergeCell ref="F62:G65"/>
    <mergeCell ref="A49:G49"/>
    <mergeCell ref="A51:G51"/>
    <mergeCell ref="A52:G52"/>
    <mergeCell ref="B62:E65"/>
    <mergeCell ref="A31:B31"/>
    <mergeCell ref="A55:G55"/>
    <mergeCell ref="A56:G56"/>
    <mergeCell ref="K49:P49"/>
    <mergeCell ref="A44:B44"/>
    <mergeCell ref="A40:G40"/>
    <mergeCell ref="A38:G38"/>
    <mergeCell ref="A36:G36"/>
    <mergeCell ref="A39:G39"/>
    <mergeCell ref="K53:P55"/>
    <mergeCell ref="D10:F10"/>
    <mergeCell ref="C31:E32"/>
    <mergeCell ref="A32:B32"/>
    <mergeCell ref="A34:G34"/>
    <mergeCell ref="A22:B22"/>
    <mergeCell ref="A21:B21"/>
    <mergeCell ref="C21:F21"/>
    <mergeCell ref="C22:F22"/>
    <mergeCell ref="A8:A10"/>
    <mergeCell ref="D8:F8"/>
    <mergeCell ref="I25:L25"/>
    <mergeCell ref="I26:L26"/>
    <mergeCell ref="A23:B27"/>
    <mergeCell ref="C23:E23"/>
    <mergeCell ref="C24:E24"/>
    <mergeCell ref="C25:E25"/>
    <mergeCell ref="C26:E26"/>
    <mergeCell ref="C27:E27"/>
    <mergeCell ref="I23:L23"/>
    <mergeCell ref="J27:L27"/>
    <mergeCell ref="M31:P32"/>
    <mergeCell ref="M44:P45"/>
    <mergeCell ref="I21:L21"/>
    <mergeCell ref="M21:O21"/>
    <mergeCell ref="I22:P22"/>
    <mergeCell ref="M23:O23"/>
    <mergeCell ref="M24:O24"/>
    <mergeCell ref="M25:O25"/>
    <mergeCell ref="M26:O26"/>
    <mergeCell ref="M27:O27"/>
  </mergeCells>
  <dataValidations count="7">
    <dataValidation allowBlank="1" showErrorMessage="1" sqref="B8:B10 D8:D10"/>
    <dataValidation allowBlank="1" sqref="H62:H65 F62 I64:L65"/>
    <dataValidation type="decimal" operator="greaterThanOrEqual" allowBlank="1" showInputMessage="1" showErrorMessage="1" error="0以上の数値を入力してください。" imeMode="halfAlpha" sqref="G21">
      <formula1>0</formula1>
    </dataValidation>
    <dataValidation type="decimal" operator="greaterThanOrEqual" allowBlank="1" showInputMessage="1" showErrorMessage="1" error="0以上の数値を入力してください。" sqref="G22">
      <formula1>0</formula1>
    </dataValidation>
    <dataValidation type="list" allowBlank="1" showInputMessage="1" showErrorMessage="1" sqref="A32:B32 A45:B45 I52:I55 I48 I39:I42 I35">
      <formula1>$S$31:$S$32</formula1>
    </dataValidation>
    <dataValidation type="list" allowBlank="1" showErrorMessage="1" imeMode="on" sqref="C8:C10">
      <formula1>"□,■"</formula1>
    </dataValidation>
    <dataValidation type="decimal" operator="greaterThanOrEqual" allowBlank="1" showInputMessage="1" showErrorMessage="1" imeMode="on" sqref="F23:F27 C21:F22 M21:O21 M23:O27">
      <formula1>0</formula1>
    </dataValidation>
  </dataValidations>
  <printOptions/>
  <pageMargins left="0.5511811023622047" right="0.1968503937007874" top="0.2362204724409449" bottom="0.1968503937007874" header="0.2362204724409449" footer="0.1968503937007874"/>
  <pageSetup fitToHeight="2" fitToWidth="1" horizontalDpi="600" verticalDpi="600" orientation="portrait" paperSize="9" scale="67" r:id="rId2"/>
  <ignoredErrors>
    <ignoredError sqref="F6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7"/>
  <sheetViews>
    <sheetView showGridLines="0" view="pageBreakPreview" zoomScale="75" zoomScaleNormal="75" zoomScaleSheetLayoutView="75" zoomScalePageLayoutView="0" workbookViewId="0" topLeftCell="A1">
      <selection activeCell="R8" sqref="R8"/>
    </sheetView>
  </sheetViews>
  <sheetFormatPr defaultColWidth="9.00390625" defaultRowHeight="13.5"/>
  <cols>
    <col min="5" max="5" width="20.625" style="0" customWidth="1"/>
    <col min="6" max="6" width="20.00390625" style="0" customWidth="1"/>
    <col min="7" max="8" width="4.00390625" style="0" customWidth="1"/>
    <col min="9" max="9" width="2.75390625" style="0" customWidth="1"/>
    <col min="16" max="16" width="12.25390625" style="0" bestFit="1" customWidth="1"/>
  </cols>
  <sheetData>
    <row r="1" spans="1:253" s="21" customFormat="1" ht="40.5" customHeight="1" thickBot="1">
      <c r="A1" s="431" t="s">
        <v>155</v>
      </c>
      <c r="B1" s="432"/>
      <c r="C1" s="432"/>
      <c r="D1" s="43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</row>
    <row r="2" spans="1:8" s="4" customFormat="1" ht="39.75" customHeight="1" thickBot="1">
      <c r="A2" s="100" t="s">
        <v>283</v>
      </c>
      <c r="C2" s="3"/>
      <c r="F2" s="5"/>
      <c r="G2" s="11"/>
      <c r="H2" s="12"/>
    </row>
    <row r="3" spans="1:18" s="4" customFormat="1" ht="22.5" customHeight="1">
      <c r="A3" s="109"/>
      <c r="B3" s="478"/>
      <c r="C3" s="478"/>
      <c r="D3" s="478"/>
      <c r="G3" s="444" t="s">
        <v>273</v>
      </c>
      <c r="H3" s="485"/>
      <c r="I3" s="485"/>
      <c r="J3" s="485"/>
      <c r="K3" s="486"/>
      <c r="L3" s="479" t="str">
        <f>IF(OR(AND(N8="■",N10="■"),N12="■",N13="■"),"ＡまたはＢ",IF(OR(N7="■",N8="■",N9="■",N10="■",N11="■"),"Ｃ",IF(N14="■","未達","-")))</f>
        <v>-</v>
      </c>
      <c r="M3" s="480"/>
      <c r="N3" s="481"/>
      <c r="P3" s="114"/>
      <c r="Q3" s="114"/>
      <c r="R3" s="114"/>
    </row>
    <row r="4" spans="1:14" s="4" customFormat="1" ht="22.5" customHeight="1" thickBot="1">
      <c r="A4" s="76"/>
      <c r="B4" s="478"/>
      <c r="C4" s="478"/>
      <c r="D4" s="478"/>
      <c r="G4" s="487"/>
      <c r="H4" s="488"/>
      <c r="I4" s="488"/>
      <c r="J4" s="488"/>
      <c r="K4" s="489"/>
      <c r="L4" s="482"/>
      <c r="M4" s="483"/>
      <c r="N4" s="484"/>
    </row>
    <row r="5" spans="3:9" s="4" customFormat="1" ht="9" customHeight="1" thickBot="1">
      <c r="C5" s="39"/>
      <c r="D5" s="39"/>
      <c r="E5" s="39"/>
      <c r="F5" s="39"/>
      <c r="G5" s="39"/>
      <c r="H5" s="39"/>
      <c r="I5" s="39"/>
    </row>
    <row r="6" spans="1:14" s="4" customFormat="1" ht="30" customHeight="1" thickBot="1">
      <c r="A6" s="527" t="s">
        <v>182</v>
      </c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9"/>
      <c r="N6" s="229" t="s">
        <v>2</v>
      </c>
    </row>
    <row r="7" spans="1:14" s="4" customFormat="1" ht="36" customHeight="1">
      <c r="A7" s="257" t="s">
        <v>284</v>
      </c>
      <c r="B7" s="258"/>
      <c r="C7" s="258"/>
      <c r="D7" s="258"/>
      <c r="E7" s="258"/>
      <c r="F7" s="258"/>
      <c r="G7" s="258"/>
      <c r="H7" s="259"/>
      <c r="I7" s="259"/>
      <c r="J7" s="260"/>
      <c r="K7" s="260"/>
      <c r="L7" s="259"/>
      <c r="M7" s="261"/>
      <c r="N7" s="163" t="s">
        <v>3</v>
      </c>
    </row>
    <row r="8" spans="1:14" s="4" customFormat="1" ht="36" customHeight="1" thickBot="1">
      <c r="A8" s="262" t="s">
        <v>277</v>
      </c>
      <c r="B8" s="263"/>
      <c r="C8" s="263"/>
      <c r="D8" s="263"/>
      <c r="E8" s="263"/>
      <c r="F8" s="263"/>
      <c r="G8" s="263"/>
      <c r="H8" s="264"/>
      <c r="I8" s="264"/>
      <c r="J8" s="265"/>
      <c r="K8" s="265"/>
      <c r="L8" s="264"/>
      <c r="M8" s="266"/>
      <c r="N8" s="164" t="s">
        <v>3</v>
      </c>
    </row>
    <row r="9" spans="1:14" s="4" customFormat="1" ht="36" customHeight="1">
      <c r="A9" s="257" t="s">
        <v>285</v>
      </c>
      <c r="B9" s="258"/>
      <c r="C9" s="258"/>
      <c r="D9" s="258"/>
      <c r="E9" s="258"/>
      <c r="F9" s="258"/>
      <c r="G9" s="258"/>
      <c r="H9" s="259"/>
      <c r="I9" s="259"/>
      <c r="J9" s="260"/>
      <c r="K9" s="260"/>
      <c r="L9" s="259"/>
      <c r="M9" s="261"/>
      <c r="N9" s="163" t="s">
        <v>3</v>
      </c>
    </row>
    <row r="10" spans="1:14" s="4" customFormat="1" ht="36" customHeight="1" thickBot="1">
      <c r="A10" s="267" t="s">
        <v>274</v>
      </c>
      <c r="B10" s="268"/>
      <c r="C10" s="268"/>
      <c r="D10" s="268"/>
      <c r="E10" s="268"/>
      <c r="F10" s="268"/>
      <c r="G10" s="268"/>
      <c r="H10" s="101"/>
      <c r="I10" s="101"/>
      <c r="J10" s="269"/>
      <c r="K10" s="269"/>
      <c r="L10" s="101"/>
      <c r="M10" s="101"/>
      <c r="N10" s="164" t="s">
        <v>3</v>
      </c>
    </row>
    <row r="11" spans="1:14" s="4" customFormat="1" ht="36" customHeight="1">
      <c r="A11" s="257" t="s">
        <v>286</v>
      </c>
      <c r="B11" s="258"/>
      <c r="C11" s="258"/>
      <c r="D11" s="258"/>
      <c r="E11" s="258"/>
      <c r="F11" s="258"/>
      <c r="G11" s="258"/>
      <c r="H11" s="259"/>
      <c r="I11" s="259"/>
      <c r="J11" s="260"/>
      <c r="K11" s="260"/>
      <c r="L11" s="259"/>
      <c r="M11" s="261"/>
      <c r="N11" s="163" t="s">
        <v>3</v>
      </c>
    </row>
    <row r="12" spans="1:14" s="4" customFormat="1" ht="36" customHeight="1" thickBot="1">
      <c r="A12" s="262" t="s">
        <v>275</v>
      </c>
      <c r="B12" s="263"/>
      <c r="C12" s="263"/>
      <c r="D12" s="263"/>
      <c r="E12" s="263"/>
      <c r="F12" s="263"/>
      <c r="G12" s="263"/>
      <c r="H12" s="264"/>
      <c r="I12" s="264"/>
      <c r="J12" s="265"/>
      <c r="K12" s="265"/>
      <c r="L12" s="264"/>
      <c r="M12" s="266"/>
      <c r="N12" s="164" t="s">
        <v>3</v>
      </c>
    </row>
    <row r="13" spans="1:14" s="4" customFormat="1" ht="36" customHeight="1">
      <c r="A13" s="270" t="s">
        <v>287</v>
      </c>
      <c r="B13" s="271"/>
      <c r="C13" s="271"/>
      <c r="D13" s="271"/>
      <c r="E13" s="271"/>
      <c r="F13" s="271"/>
      <c r="G13" s="271"/>
      <c r="H13" s="272"/>
      <c r="I13" s="272"/>
      <c r="J13" s="273"/>
      <c r="K13" s="273"/>
      <c r="L13" s="272"/>
      <c r="M13" s="274"/>
      <c r="N13" s="230" t="s">
        <v>3</v>
      </c>
    </row>
    <row r="14" spans="1:14" s="4" customFormat="1" ht="36" customHeight="1" thickBot="1">
      <c r="A14" s="270" t="s">
        <v>276</v>
      </c>
      <c r="B14" s="271"/>
      <c r="C14" s="271"/>
      <c r="D14" s="271"/>
      <c r="E14" s="271"/>
      <c r="F14" s="271"/>
      <c r="G14" s="271"/>
      <c r="H14" s="272"/>
      <c r="I14" s="272"/>
      <c r="J14" s="273"/>
      <c r="K14" s="273"/>
      <c r="L14" s="272"/>
      <c r="M14" s="274"/>
      <c r="N14" s="164" t="s">
        <v>3</v>
      </c>
    </row>
    <row r="15" spans="1:14" s="4" customFormat="1" ht="36" customHeight="1" thickBot="1">
      <c r="A15" s="275" t="s">
        <v>29</v>
      </c>
      <c r="B15" s="490" t="s">
        <v>231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1"/>
      <c r="N15" s="165" t="s">
        <v>3</v>
      </c>
    </row>
    <row r="16" spans="1:8" s="4" customFormat="1" ht="9.75" customHeight="1">
      <c r="A16" s="45"/>
      <c r="B16" s="46"/>
      <c r="C16" s="46"/>
      <c r="D16" s="46"/>
      <c r="E16" s="46"/>
      <c r="F16" s="46"/>
      <c r="G16" s="46"/>
      <c r="H16" s="46"/>
    </row>
    <row r="17" spans="1:14" s="1" customFormat="1" ht="33" customHeight="1" thickBot="1">
      <c r="A17" s="57" t="s">
        <v>278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N17" s="108"/>
    </row>
    <row r="18" spans="1:14" s="1" customFormat="1" ht="36" customHeight="1" thickBot="1">
      <c r="A18" s="524" t="s">
        <v>17</v>
      </c>
      <c r="B18" s="525"/>
      <c r="C18" s="525"/>
      <c r="D18" s="526"/>
      <c r="E18" s="495" t="s">
        <v>126</v>
      </c>
      <c r="F18" s="496"/>
      <c r="G18" s="496"/>
      <c r="H18" s="496"/>
      <c r="I18" s="496"/>
      <c r="J18" s="496"/>
      <c r="K18" s="496"/>
      <c r="L18" s="496"/>
      <c r="M18" s="496"/>
      <c r="N18" s="497"/>
    </row>
    <row r="19" spans="1:14" s="1" customFormat="1" ht="38.25" customHeight="1">
      <c r="A19" s="498" t="s">
        <v>121</v>
      </c>
      <c r="B19" s="499"/>
      <c r="C19" s="499"/>
      <c r="D19" s="499"/>
      <c r="E19" s="505" t="s">
        <v>122</v>
      </c>
      <c r="F19" s="505"/>
      <c r="G19" s="506"/>
      <c r="H19" s="507"/>
      <c r="I19" s="507"/>
      <c r="J19" s="507"/>
      <c r="K19" s="507"/>
      <c r="L19" s="507"/>
      <c r="M19" s="507"/>
      <c r="N19" s="508"/>
    </row>
    <row r="20" spans="1:14" s="1" customFormat="1" ht="38.25" customHeight="1">
      <c r="A20" s="500"/>
      <c r="B20" s="501"/>
      <c r="C20" s="501"/>
      <c r="D20" s="501"/>
      <c r="E20" s="477" t="s">
        <v>123</v>
      </c>
      <c r="F20" s="477"/>
      <c r="G20" s="474"/>
      <c r="H20" s="475"/>
      <c r="I20" s="475"/>
      <c r="J20" s="475"/>
      <c r="K20" s="475"/>
      <c r="L20" s="475"/>
      <c r="M20" s="475"/>
      <c r="N20" s="476"/>
    </row>
    <row r="21" spans="1:14" s="1" customFormat="1" ht="38.25" customHeight="1">
      <c r="A21" s="502" t="s">
        <v>124</v>
      </c>
      <c r="B21" s="503"/>
      <c r="C21" s="503"/>
      <c r="D21" s="503"/>
      <c r="E21" s="505" t="s">
        <v>122</v>
      </c>
      <c r="F21" s="505"/>
      <c r="G21" s="474"/>
      <c r="H21" s="475"/>
      <c r="I21" s="475"/>
      <c r="J21" s="475"/>
      <c r="K21" s="475"/>
      <c r="L21" s="475"/>
      <c r="M21" s="475"/>
      <c r="N21" s="476"/>
    </row>
    <row r="22" spans="1:14" s="1" customFormat="1" ht="38.25" customHeight="1">
      <c r="A22" s="500"/>
      <c r="B22" s="501"/>
      <c r="C22" s="501"/>
      <c r="D22" s="501"/>
      <c r="E22" s="477" t="s">
        <v>123</v>
      </c>
      <c r="F22" s="477"/>
      <c r="G22" s="474"/>
      <c r="H22" s="475"/>
      <c r="I22" s="475"/>
      <c r="J22" s="475"/>
      <c r="K22" s="475"/>
      <c r="L22" s="475"/>
      <c r="M22" s="475"/>
      <c r="N22" s="476"/>
    </row>
    <row r="23" spans="1:14" s="1" customFormat="1" ht="38.25" customHeight="1">
      <c r="A23" s="515" t="s">
        <v>125</v>
      </c>
      <c r="B23" s="516"/>
      <c r="C23" s="516"/>
      <c r="D23" s="517"/>
      <c r="E23" s="477" t="s">
        <v>65</v>
      </c>
      <c r="F23" s="276" t="s">
        <v>170</v>
      </c>
      <c r="G23" s="474"/>
      <c r="H23" s="475"/>
      <c r="I23" s="475"/>
      <c r="J23" s="475"/>
      <c r="K23" s="475"/>
      <c r="L23" s="475"/>
      <c r="M23" s="475"/>
      <c r="N23" s="476"/>
    </row>
    <row r="24" spans="1:14" s="1" customFormat="1" ht="58.5" customHeight="1">
      <c r="A24" s="518"/>
      <c r="B24" s="519"/>
      <c r="C24" s="519"/>
      <c r="D24" s="520"/>
      <c r="E24" s="477"/>
      <c r="F24" s="276" t="s">
        <v>181</v>
      </c>
      <c r="G24" s="474"/>
      <c r="H24" s="475"/>
      <c r="I24" s="475"/>
      <c r="J24" s="475"/>
      <c r="K24" s="475"/>
      <c r="L24" s="475"/>
      <c r="M24" s="475"/>
      <c r="N24" s="476"/>
    </row>
    <row r="25" spans="1:14" s="1" customFormat="1" ht="74.25" customHeight="1">
      <c r="A25" s="518"/>
      <c r="B25" s="519"/>
      <c r="C25" s="519"/>
      <c r="D25" s="520"/>
      <c r="E25" s="504" t="s">
        <v>171</v>
      </c>
      <c r="F25" s="276" t="s">
        <v>230</v>
      </c>
      <c r="G25" s="474"/>
      <c r="H25" s="475"/>
      <c r="I25" s="475"/>
      <c r="J25" s="475"/>
      <c r="K25" s="475"/>
      <c r="L25" s="475"/>
      <c r="M25" s="475"/>
      <c r="N25" s="476"/>
    </row>
    <row r="26" spans="1:14" s="1" customFormat="1" ht="38.25" customHeight="1">
      <c r="A26" s="521"/>
      <c r="B26" s="522"/>
      <c r="C26" s="522"/>
      <c r="D26" s="523"/>
      <c r="E26" s="505"/>
      <c r="F26" s="277" t="s">
        <v>180</v>
      </c>
      <c r="G26" s="474"/>
      <c r="H26" s="475"/>
      <c r="I26" s="475"/>
      <c r="J26" s="475"/>
      <c r="K26" s="475"/>
      <c r="L26" s="475"/>
      <c r="M26" s="475"/>
      <c r="N26" s="476"/>
    </row>
    <row r="27" spans="1:14" s="1" customFormat="1" ht="38.25" customHeight="1" thickBot="1">
      <c r="A27" s="512" t="s">
        <v>68</v>
      </c>
      <c r="B27" s="513"/>
      <c r="C27" s="513"/>
      <c r="D27" s="513"/>
      <c r="E27" s="513"/>
      <c r="F27" s="514"/>
      <c r="G27" s="509"/>
      <c r="H27" s="510"/>
      <c r="I27" s="510"/>
      <c r="J27" s="510"/>
      <c r="K27" s="510"/>
      <c r="L27" s="510"/>
      <c r="M27" s="510"/>
      <c r="N27" s="511"/>
    </row>
    <row r="28" spans="1:14" s="4" customFormat="1" ht="51.75" customHeight="1" thickBot="1">
      <c r="A28" s="49" t="s">
        <v>71</v>
      </c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N28" s="20"/>
    </row>
    <row r="29" spans="1:14" s="4" customFormat="1" ht="57" customHeight="1" thickBot="1">
      <c r="A29" s="492" t="s">
        <v>226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4"/>
    </row>
    <row r="30" spans="1:14" s="4" customFormat="1" ht="57" customHeight="1" thickBot="1">
      <c r="A30" s="492" t="s">
        <v>9</v>
      </c>
      <c r="B30" s="493"/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4"/>
    </row>
    <row r="31" ht="14.25" thickBot="1"/>
    <row r="32" spans="1:15" ht="31.5" customHeight="1">
      <c r="A32" s="788" t="s">
        <v>282</v>
      </c>
      <c r="B32" s="789"/>
      <c r="C32" s="789"/>
      <c r="D32" s="789"/>
      <c r="E32" s="789"/>
      <c r="F32" s="166"/>
      <c r="G32" s="166"/>
      <c r="H32" s="166"/>
      <c r="I32" s="166"/>
      <c r="J32" s="166"/>
      <c r="K32" s="166"/>
      <c r="L32" s="166"/>
      <c r="M32" s="166"/>
      <c r="N32" s="167"/>
      <c r="O32" s="12"/>
    </row>
    <row r="33" spans="1:15" ht="13.5">
      <c r="A33" s="170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12"/>
    </row>
    <row r="34" spans="1:15" ht="13.5">
      <c r="A34" s="170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9"/>
      <c r="O34" s="12"/>
    </row>
    <row r="35" spans="1:15" ht="13.5">
      <c r="A35" s="170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9"/>
      <c r="O35" s="12"/>
    </row>
    <row r="36" spans="1:15" ht="13.5">
      <c r="A36" s="1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4"/>
      <c r="O36" s="12"/>
    </row>
    <row r="37" spans="1:15" ht="14.25" thickBo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2"/>
    </row>
  </sheetData>
  <sheetProtection/>
  <mergeCells count="30">
    <mergeCell ref="G27:N27"/>
    <mergeCell ref="A27:F27"/>
    <mergeCell ref="A23:D26"/>
    <mergeCell ref="E23:E24"/>
    <mergeCell ref="A18:D18"/>
    <mergeCell ref="A6:M6"/>
    <mergeCell ref="E20:F20"/>
    <mergeCell ref="E21:F21"/>
    <mergeCell ref="G25:N25"/>
    <mergeCell ref="G26:N26"/>
    <mergeCell ref="A29:N29"/>
    <mergeCell ref="A32:E32"/>
    <mergeCell ref="E18:N18"/>
    <mergeCell ref="A19:D20"/>
    <mergeCell ref="A21:D22"/>
    <mergeCell ref="E25:E26"/>
    <mergeCell ref="E19:F19"/>
    <mergeCell ref="A30:N30"/>
    <mergeCell ref="G19:N19"/>
    <mergeCell ref="G20:N20"/>
    <mergeCell ref="G22:N22"/>
    <mergeCell ref="G23:N23"/>
    <mergeCell ref="G24:N24"/>
    <mergeCell ref="E22:F22"/>
    <mergeCell ref="A1:D1"/>
    <mergeCell ref="B3:D4"/>
    <mergeCell ref="L3:N4"/>
    <mergeCell ref="G21:N21"/>
    <mergeCell ref="G3:K4"/>
    <mergeCell ref="B15:M15"/>
  </mergeCells>
  <dataValidations count="4">
    <dataValidation allowBlank="1" sqref="G19:G27 E25 E19:E23 F25:F26"/>
    <dataValidation type="list" allowBlank="1" showInputMessage="1" showErrorMessage="1" sqref="A4">
      <formula1>"■,□"</formula1>
    </dataValidation>
    <dataValidation allowBlank="1" showInputMessage="1" showErrorMessage="1" imeMode="on" sqref="L3:N4"/>
    <dataValidation type="list" allowBlank="1" showInputMessage="1" showErrorMessage="1" imeMode="on" sqref="N7:N15">
      <formula1>"■,□"</formula1>
    </dataValidation>
  </dataValidation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showGridLines="0" view="pageBreakPreview" zoomScale="70" zoomScaleNormal="75" zoomScaleSheetLayoutView="70" zoomScalePageLayoutView="0" workbookViewId="0" topLeftCell="A1">
      <selection activeCell="L23" sqref="L23"/>
    </sheetView>
  </sheetViews>
  <sheetFormatPr defaultColWidth="9.00390625" defaultRowHeight="13.5"/>
  <cols>
    <col min="2" max="3" width="9.125" style="0" bestFit="1" customWidth="1"/>
    <col min="4" max="4" width="12.625" style="0" bestFit="1" customWidth="1"/>
    <col min="6" max="6" width="3.125" style="0" customWidth="1"/>
    <col min="7" max="7" width="15.50390625" style="0" customWidth="1"/>
    <col min="8" max="8" width="12.00390625" style="0" customWidth="1"/>
    <col min="9" max="9" width="12.75390625" style="0" customWidth="1"/>
    <col min="10" max="15" width="6.625" style="0" customWidth="1"/>
    <col min="16" max="16" width="26.875" style="0" customWidth="1"/>
    <col min="17" max="17" width="10.375" style="0" customWidth="1"/>
    <col min="18" max="18" width="9.00390625" style="0" customWidth="1"/>
    <col min="19" max="19" width="8.25390625" style="0" customWidth="1"/>
    <col min="20" max="20" width="9.00390625" style="0" customWidth="1"/>
  </cols>
  <sheetData>
    <row r="1" spans="1:4" ht="40.5" customHeight="1" thickBot="1">
      <c r="A1" s="431" t="s">
        <v>255</v>
      </c>
      <c r="B1" s="432"/>
      <c r="C1" s="432"/>
      <c r="D1" s="433"/>
    </row>
    <row r="2" spans="1:9" s="4" customFormat="1" ht="7.5" customHeight="1">
      <c r="A2" s="45"/>
      <c r="B2" s="46"/>
      <c r="C2" s="46"/>
      <c r="D2" s="46"/>
      <c r="E2" s="46"/>
      <c r="F2" s="46"/>
      <c r="G2" s="46"/>
      <c r="H2" s="46"/>
      <c r="I2" s="46"/>
    </row>
    <row r="3" spans="1:4" s="4" customFormat="1" ht="22.5" customHeight="1">
      <c r="A3" s="100" t="s">
        <v>269</v>
      </c>
      <c r="B3" s="3"/>
      <c r="D3" s="5"/>
    </row>
    <row r="4" spans="1:6" s="4" customFormat="1" ht="8.25" customHeight="1">
      <c r="A4" s="109"/>
      <c r="B4" s="110"/>
      <c r="C4" s="110"/>
      <c r="D4" s="110"/>
      <c r="F4" s="39"/>
    </row>
    <row r="5" spans="1:5" s="4" customFormat="1" ht="23.25" customHeight="1">
      <c r="A5" s="100" t="s">
        <v>270</v>
      </c>
      <c r="B5" s="292"/>
      <c r="C5" s="3"/>
      <c r="E5" s="5"/>
    </row>
    <row r="6" s="4" customFormat="1" ht="13.5" customHeight="1" thickBot="1"/>
    <row r="7" spans="1:15" s="4" customFormat="1" ht="37.5" customHeight="1">
      <c r="A7" s="545" t="s">
        <v>245</v>
      </c>
      <c r="B7" s="546"/>
      <c r="C7" s="549" t="s">
        <v>244</v>
      </c>
      <c r="D7" s="550"/>
      <c r="E7" s="553" t="s">
        <v>233</v>
      </c>
      <c r="F7" s="554"/>
      <c r="G7" s="291"/>
      <c r="H7" s="561" t="s">
        <v>250</v>
      </c>
      <c r="I7" s="562"/>
      <c r="J7" s="562"/>
      <c r="K7" s="562"/>
      <c r="L7" s="562"/>
      <c r="M7" s="562"/>
      <c r="N7" s="562"/>
      <c r="O7" s="563"/>
    </row>
    <row r="8" spans="1:15" s="4" customFormat="1" ht="37.5" customHeight="1" thickBot="1">
      <c r="A8" s="547"/>
      <c r="B8" s="548"/>
      <c r="C8" s="551"/>
      <c r="D8" s="552"/>
      <c r="E8" s="555"/>
      <c r="F8" s="556"/>
      <c r="G8" s="291"/>
      <c r="H8" s="564"/>
      <c r="I8" s="565"/>
      <c r="J8" s="565"/>
      <c r="K8" s="565"/>
      <c r="L8" s="565"/>
      <c r="M8" s="565"/>
      <c r="N8" s="565"/>
      <c r="O8" s="566"/>
    </row>
    <row r="9" spans="1:15" s="4" customFormat="1" ht="37.5" customHeight="1">
      <c r="A9" s="557" t="s">
        <v>4</v>
      </c>
      <c r="B9" s="308" t="s">
        <v>243</v>
      </c>
      <c r="C9" s="559">
        <v>450</v>
      </c>
      <c r="D9" s="560"/>
      <c r="E9" s="567"/>
      <c r="F9" s="568"/>
      <c r="G9" s="291"/>
      <c r="H9" s="291"/>
      <c r="I9" s="3"/>
      <c r="J9" s="3"/>
      <c r="K9" s="3"/>
      <c r="L9" s="3"/>
      <c r="M9" s="3"/>
      <c r="N9" s="3"/>
      <c r="O9" s="14"/>
    </row>
    <row r="10" spans="1:15" s="4" customFormat="1" ht="37.5" customHeight="1">
      <c r="A10" s="558"/>
      <c r="B10" s="318" t="s">
        <v>242</v>
      </c>
      <c r="C10" s="569">
        <v>1250</v>
      </c>
      <c r="D10" s="570"/>
      <c r="E10" s="571"/>
      <c r="F10" s="572"/>
      <c r="G10" s="291"/>
      <c r="H10" s="291"/>
      <c r="I10" s="20"/>
      <c r="J10" s="149"/>
      <c r="K10" s="148"/>
      <c r="L10" s="20"/>
      <c r="M10" s="20"/>
      <c r="N10" s="20"/>
      <c r="O10" s="14"/>
    </row>
    <row r="11" spans="1:15" s="4" customFormat="1" ht="37.5" customHeight="1">
      <c r="A11" s="573" t="s">
        <v>5</v>
      </c>
      <c r="B11" s="319" t="s">
        <v>241</v>
      </c>
      <c r="C11" s="576">
        <v>770</v>
      </c>
      <c r="D11" s="577"/>
      <c r="E11" s="540"/>
      <c r="F11" s="541"/>
      <c r="G11" s="291"/>
      <c r="H11" s="291"/>
      <c r="I11" s="20"/>
      <c r="J11" s="314">
        <f>IF(AND(J23="■",E34="■"),"未達","")</f>
      </c>
      <c r="K11" s="245">
        <f>IF(AND(J24="■",E34="■"),"Ⓐ","")</f>
      </c>
      <c r="L11" s="246">
        <f>IF(AND(J25="■",E34="■"),"Ⓐ","")</f>
      </c>
      <c r="M11" s="246">
        <f>IF(AND(J26="■",E34="■"),"Ⓐ","")</f>
      </c>
      <c r="N11" s="20"/>
      <c r="O11" s="14"/>
    </row>
    <row r="12" spans="1:15" s="4" customFormat="1" ht="37.5" customHeight="1">
      <c r="A12" s="558"/>
      <c r="B12" s="319" t="s">
        <v>240</v>
      </c>
      <c r="C12" s="576">
        <v>430</v>
      </c>
      <c r="D12" s="577"/>
      <c r="E12" s="540"/>
      <c r="F12" s="541"/>
      <c r="G12" s="291"/>
      <c r="H12" s="291"/>
      <c r="I12" s="20"/>
      <c r="J12" s="314">
        <f>IF(AND(J23="■",E33="■"),"未達","")</f>
      </c>
      <c r="K12" s="244">
        <f>IF(AND(J24="■",E33="■"),"Ⓑ","")</f>
      </c>
      <c r="L12" s="246">
        <f>IF(AND(J25="■",E33="■"),"Ⓐ","")</f>
      </c>
      <c r="M12" s="246">
        <f>IF(AND(J26="■",E33="■"),"Ⓐ","")</f>
      </c>
      <c r="N12" s="20"/>
      <c r="O12" s="14"/>
    </row>
    <row r="13" spans="1:15" s="4" customFormat="1" ht="37.5" customHeight="1" thickBot="1">
      <c r="A13" s="578" t="s">
        <v>239</v>
      </c>
      <c r="B13" s="579"/>
      <c r="C13" s="576">
        <v>710</v>
      </c>
      <c r="D13" s="577"/>
      <c r="E13" s="540"/>
      <c r="F13" s="541"/>
      <c r="G13" s="291"/>
      <c r="H13" s="291"/>
      <c r="I13" s="20"/>
      <c r="J13" s="314">
        <f>IF(AND(J23="■",E32="■"),"未達","")</f>
      </c>
      <c r="K13" s="248">
        <f>IF(AND(J24="■",E32="■"),"Ⓒ","")</f>
      </c>
      <c r="L13" s="243">
        <f>IF(AND(J25="■",E32="■"),"Ⓑ","")</f>
      </c>
      <c r="M13" s="247">
        <f>IF(AND(J26="■",E32="■"),"Ⓐ","")</f>
      </c>
      <c r="N13" s="301"/>
      <c r="O13" s="14"/>
    </row>
    <row r="14" spans="1:15" s="4" customFormat="1" ht="37.5" customHeight="1" thickBot="1" thickTop="1">
      <c r="A14" s="536" t="s">
        <v>238</v>
      </c>
      <c r="B14" s="537"/>
      <c r="C14" s="538">
        <v>450</v>
      </c>
      <c r="D14" s="539"/>
      <c r="E14" s="540"/>
      <c r="F14" s="541"/>
      <c r="G14" s="291"/>
      <c r="H14" s="591" t="s">
        <v>192</v>
      </c>
      <c r="I14" s="20"/>
      <c r="J14" s="315">
        <f>IF(AND(J23="■",E31="■"),"未達","")</f>
      </c>
      <c r="K14" s="316">
        <f>IF(AND(J24="■",E31="■"),"未達","")</f>
      </c>
      <c r="L14" s="317">
        <f>IF(AND(J25="■",E31="■"),"未達","")</f>
      </c>
      <c r="M14" s="317">
        <f>IF(AND(J26="■",E31="■"),"未達","")</f>
      </c>
      <c r="N14" s="302"/>
      <c r="O14" s="14"/>
    </row>
    <row r="15" spans="1:15" s="4" customFormat="1" ht="37.5" customHeight="1">
      <c r="A15" s="536" t="s">
        <v>6</v>
      </c>
      <c r="B15" s="537"/>
      <c r="C15" s="538">
        <v>450</v>
      </c>
      <c r="D15" s="539"/>
      <c r="E15" s="540"/>
      <c r="F15" s="541"/>
      <c r="G15" s="291"/>
      <c r="H15" s="591"/>
      <c r="I15" s="20"/>
      <c r="J15" s="20"/>
      <c r="K15" s="20"/>
      <c r="L15" s="20"/>
      <c r="M15" s="20"/>
      <c r="N15" s="20"/>
      <c r="O15" s="14"/>
    </row>
    <row r="16" spans="1:15" s="4" customFormat="1" ht="37.5" customHeight="1" thickBot="1">
      <c r="A16" s="536" t="s">
        <v>7</v>
      </c>
      <c r="B16" s="537"/>
      <c r="C16" s="538">
        <v>810</v>
      </c>
      <c r="D16" s="539"/>
      <c r="E16" s="540"/>
      <c r="F16" s="541"/>
      <c r="G16" s="291"/>
      <c r="H16" s="303"/>
      <c r="I16" s="302"/>
      <c r="J16" s="302"/>
      <c r="K16" s="302"/>
      <c r="L16" s="302"/>
      <c r="M16" s="302"/>
      <c r="N16" s="302"/>
      <c r="O16" s="17"/>
    </row>
    <row r="17" spans="1:15" s="4" customFormat="1" ht="37.5" customHeight="1">
      <c r="A17" s="586" t="s">
        <v>237</v>
      </c>
      <c r="B17" s="307" t="s">
        <v>236</v>
      </c>
      <c r="C17" s="538">
        <v>550</v>
      </c>
      <c r="D17" s="539"/>
      <c r="E17" s="540"/>
      <c r="F17" s="541"/>
      <c r="G17" s="284"/>
      <c r="H17" s="289"/>
      <c r="I17" s="290"/>
      <c r="J17" s="289"/>
      <c r="K17" s="288"/>
      <c r="L17" s="288"/>
      <c r="M17" s="288"/>
      <c r="N17" s="288"/>
      <c r="O17" s="288"/>
    </row>
    <row r="18" spans="1:15" s="4" customFormat="1" ht="37.5" customHeight="1">
      <c r="A18" s="587"/>
      <c r="B18" s="306" t="s">
        <v>235</v>
      </c>
      <c r="C18" s="538">
        <v>900</v>
      </c>
      <c r="D18" s="539"/>
      <c r="E18" s="540"/>
      <c r="F18" s="541"/>
      <c r="G18" s="284"/>
      <c r="H18" s="289"/>
      <c r="I18" s="290"/>
      <c r="J18" s="289"/>
      <c r="K18" s="288"/>
      <c r="L18" s="288"/>
      <c r="M18" s="288"/>
      <c r="N18" s="288"/>
      <c r="O18" s="288"/>
    </row>
    <row r="19" spans="1:15" s="4" customFormat="1" ht="37.5" customHeight="1" thickBot="1">
      <c r="A19" s="588"/>
      <c r="B19" s="293" t="s">
        <v>234</v>
      </c>
      <c r="C19" s="619">
        <v>1500</v>
      </c>
      <c r="D19" s="620"/>
      <c r="E19" s="580"/>
      <c r="F19" s="581"/>
      <c r="G19" s="309"/>
      <c r="H19" s="289"/>
      <c r="I19" s="290"/>
      <c r="J19" s="289"/>
      <c r="K19" s="288"/>
      <c r="L19" s="288"/>
      <c r="M19" s="288"/>
      <c r="N19" s="288"/>
      <c r="O19" s="288"/>
    </row>
    <row r="20" spans="1:15" s="4" customFormat="1" ht="16.5" customHeight="1" thickBot="1">
      <c r="A20" s="6"/>
      <c r="B20" s="6"/>
      <c r="D20" s="7"/>
      <c r="E20" s="7"/>
      <c r="F20" s="8"/>
      <c r="G20" s="9"/>
      <c r="H20" s="9"/>
      <c r="I20" s="51"/>
      <c r="J20" s="287"/>
      <c r="K20" s="285"/>
      <c r="L20" s="286"/>
      <c r="M20" s="286"/>
      <c r="N20" s="286"/>
      <c r="O20" s="286"/>
    </row>
    <row r="21" spans="1:15" s="4" customFormat="1" ht="16.5" customHeight="1">
      <c r="A21" s="589" t="s">
        <v>159</v>
      </c>
      <c r="B21" s="590"/>
      <c r="C21" s="557" t="s">
        <v>260</v>
      </c>
      <c r="D21" s="598"/>
      <c r="E21" s="598" t="s">
        <v>233</v>
      </c>
      <c r="F21" s="598"/>
      <c r="G21" s="609" t="s">
        <v>261</v>
      </c>
      <c r="H21" s="610"/>
      <c r="I21" s="601" t="s">
        <v>262</v>
      </c>
      <c r="J21" s="603" t="s">
        <v>18</v>
      </c>
      <c r="K21" s="604"/>
      <c r="L21" s="627" t="s">
        <v>232</v>
      </c>
      <c r="M21" s="628"/>
      <c r="N21" s="628"/>
      <c r="O21" s="629"/>
    </row>
    <row r="22" spans="1:15" s="4" customFormat="1" ht="72.75" customHeight="1" thickBot="1">
      <c r="A22" s="591"/>
      <c r="B22" s="592"/>
      <c r="C22" s="599"/>
      <c r="D22" s="600"/>
      <c r="E22" s="600"/>
      <c r="F22" s="600"/>
      <c r="G22" s="611"/>
      <c r="H22" s="612"/>
      <c r="I22" s="602"/>
      <c r="J22" s="605"/>
      <c r="K22" s="606"/>
      <c r="L22" s="630"/>
      <c r="M22" s="631"/>
      <c r="N22" s="631"/>
      <c r="O22" s="632"/>
    </row>
    <row r="23" spans="1:15" s="4" customFormat="1" ht="16.5" customHeight="1">
      <c r="A23" s="591"/>
      <c r="B23" s="592"/>
      <c r="C23" s="633">
        <f>IF(E23="","",SUMPRODUCT(C9:D19,E9:F19)/E23)</f>
      </c>
      <c r="D23" s="634"/>
      <c r="E23" s="639">
        <f>IF(SUM(E9:F19)=0,"",SUM(E9:F19))</f>
      </c>
      <c r="F23" s="634"/>
      <c r="G23" s="613"/>
      <c r="H23" s="614"/>
      <c r="I23" s="642">
        <f>IF(G23=0,"",(1-G23/C23)*100)</f>
      </c>
      <c r="J23" s="645" t="str">
        <f>IF(I23="","□",IF(I23&lt;10,"■","□"))</f>
        <v>□</v>
      </c>
      <c r="K23" s="646" t="str">
        <f>IF(J23="","□",IF(J23&lt;15,"■","□"))</f>
        <v>□</v>
      </c>
      <c r="L23" s="50" t="s">
        <v>263</v>
      </c>
      <c r="M23" s="297"/>
      <c r="N23" s="297"/>
      <c r="O23" s="298"/>
    </row>
    <row r="24" spans="1:15" s="4" customFormat="1" ht="16.5" customHeight="1">
      <c r="A24" s="591"/>
      <c r="B24" s="592"/>
      <c r="C24" s="635"/>
      <c r="D24" s="636"/>
      <c r="E24" s="640"/>
      <c r="F24" s="636"/>
      <c r="G24" s="615"/>
      <c r="H24" s="616"/>
      <c r="I24" s="643"/>
      <c r="J24" s="645" t="str">
        <f>IF(I23&gt;=15,"□",IF(I23&lt;10,"□","■"))</f>
        <v>□</v>
      </c>
      <c r="K24" s="646" t="str">
        <f>IF(J23&gt;20,"□",IF(J23&lt;15,"□","■"))</f>
        <v>□</v>
      </c>
      <c r="L24" s="294" t="s">
        <v>264</v>
      </c>
      <c r="M24" s="295"/>
      <c r="N24" s="295"/>
      <c r="O24" s="296"/>
    </row>
    <row r="25" spans="1:15" s="4" customFormat="1" ht="16.5" customHeight="1">
      <c r="A25" s="591"/>
      <c r="B25" s="592"/>
      <c r="C25" s="635"/>
      <c r="D25" s="636"/>
      <c r="E25" s="640"/>
      <c r="F25" s="636"/>
      <c r="G25" s="615"/>
      <c r="H25" s="616"/>
      <c r="I25" s="643"/>
      <c r="J25" s="645" t="str">
        <f>IF(I23&gt;=20,"□",IF(I23&lt;15,"□","■"))</f>
        <v>□</v>
      </c>
      <c r="K25" s="646" t="str">
        <f>IF(J23&gt;25,"□",IF(J23&lt;20,"□","■"))</f>
        <v>□</v>
      </c>
      <c r="L25" s="294" t="s">
        <v>265</v>
      </c>
      <c r="M25" s="299"/>
      <c r="N25" s="299"/>
      <c r="O25" s="300"/>
    </row>
    <row r="26" spans="1:15" s="4" customFormat="1" ht="16.5" customHeight="1" thickBot="1">
      <c r="A26" s="593"/>
      <c r="B26" s="594"/>
      <c r="C26" s="637"/>
      <c r="D26" s="638"/>
      <c r="E26" s="641"/>
      <c r="F26" s="638"/>
      <c r="G26" s="617"/>
      <c r="H26" s="618"/>
      <c r="I26" s="644"/>
      <c r="J26" s="647" t="str">
        <f>IF(I23="","□",IF(I23&lt;20,"□","■"))</f>
        <v>□</v>
      </c>
      <c r="K26" s="648" t="str">
        <f>IF(J23="","□",IF(J23&lt;25,"□","■"))</f>
        <v>■</v>
      </c>
      <c r="L26" s="283" t="s">
        <v>266</v>
      </c>
      <c r="M26" s="282"/>
      <c r="N26" s="282"/>
      <c r="O26" s="281"/>
    </row>
    <row r="28" spans="1:12" s="4" customFormat="1" ht="22.5" customHeight="1">
      <c r="A28" s="100" t="s">
        <v>271</v>
      </c>
      <c r="B28" s="3"/>
      <c r="D28" s="5"/>
      <c r="J28" s="12"/>
      <c r="K28" s="12"/>
      <c r="L28" s="12"/>
    </row>
    <row r="29" ht="9.75" customHeight="1" thickBot="1"/>
    <row r="30" spans="1:11" ht="57.75" customHeight="1" thickBot="1">
      <c r="A30" s="574" t="s">
        <v>249</v>
      </c>
      <c r="B30" s="575"/>
      <c r="C30" s="607" t="s">
        <v>251</v>
      </c>
      <c r="D30" s="608"/>
      <c r="E30" s="305" t="s">
        <v>18</v>
      </c>
      <c r="F30" s="542" t="s">
        <v>259</v>
      </c>
      <c r="G30" s="543"/>
      <c r="H30" s="543"/>
      <c r="I30" s="543"/>
      <c r="J30" s="543"/>
      <c r="K30" s="544"/>
    </row>
    <row r="31" spans="1:11" ht="22.5" customHeight="1">
      <c r="A31" s="621"/>
      <c r="B31" s="622"/>
      <c r="C31" s="582"/>
      <c r="D31" s="583"/>
      <c r="E31" s="310" t="str">
        <f>IF(C31="","□",IF(C31&lt;10,"■","□"))</f>
        <v>□</v>
      </c>
      <c r="F31" s="595" t="s">
        <v>248</v>
      </c>
      <c r="G31" s="596"/>
      <c r="H31" s="596"/>
      <c r="I31" s="596"/>
      <c r="J31" s="596"/>
      <c r="K31" s="597"/>
    </row>
    <row r="32" spans="1:11" ht="22.5" customHeight="1">
      <c r="A32" s="623"/>
      <c r="B32" s="624"/>
      <c r="C32" s="582"/>
      <c r="D32" s="583"/>
      <c r="E32" s="311" t="str">
        <f>IF(C31&gt;=10.5,"□",IF(C31&lt;10,"□","■"))</f>
        <v>□</v>
      </c>
      <c r="F32" s="530" t="s">
        <v>252</v>
      </c>
      <c r="G32" s="531"/>
      <c r="H32" s="531"/>
      <c r="I32" s="531"/>
      <c r="J32" s="531"/>
      <c r="K32" s="532"/>
    </row>
    <row r="33" spans="1:11" ht="22.5" customHeight="1">
      <c r="A33" s="623"/>
      <c r="B33" s="624"/>
      <c r="C33" s="582"/>
      <c r="D33" s="583"/>
      <c r="E33" s="312" t="str">
        <f>IF(C31&gt;=11,"□",IF(C31&lt;10.5,"□","■"))</f>
        <v>□</v>
      </c>
      <c r="F33" s="530" t="s">
        <v>253</v>
      </c>
      <c r="G33" s="531"/>
      <c r="H33" s="531"/>
      <c r="I33" s="531"/>
      <c r="J33" s="531"/>
      <c r="K33" s="532"/>
    </row>
    <row r="34" spans="1:11" ht="22.5" customHeight="1" thickBot="1">
      <c r="A34" s="625"/>
      <c r="B34" s="626"/>
      <c r="C34" s="584"/>
      <c r="D34" s="585"/>
      <c r="E34" s="313" t="str">
        <f>IF(C31="","□",IF(C31&lt;11,"□","■"))</f>
        <v>□</v>
      </c>
      <c r="F34" s="533" t="s">
        <v>247</v>
      </c>
      <c r="G34" s="534"/>
      <c r="H34" s="534"/>
      <c r="I34" s="534"/>
      <c r="J34" s="534"/>
      <c r="K34" s="535"/>
    </row>
    <row r="35" ht="6.75" customHeight="1"/>
    <row r="36" spans="2:6" ht="27.75" customHeight="1">
      <c r="B36" s="3" t="s">
        <v>246</v>
      </c>
      <c r="C36" s="23"/>
      <c r="D36" s="23"/>
      <c r="F36" s="23"/>
    </row>
    <row r="37" spans="2:6" ht="21" customHeight="1">
      <c r="B37" s="22"/>
      <c r="C37" s="23"/>
      <c r="D37" s="23"/>
      <c r="F37" s="23"/>
    </row>
    <row r="38" spans="2:6" ht="13.5">
      <c r="B38" s="22"/>
      <c r="C38" s="23"/>
      <c r="D38" s="23"/>
      <c r="F38" s="23"/>
    </row>
    <row r="39" spans="2:6" ht="35.25" customHeight="1">
      <c r="B39" s="22"/>
      <c r="C39" s="23"/>
      <c r="D39" s="23"/>
      <c r="F39" s="23"/>
    </row>
    <row r="40" spans="2:6" ht="25.5" customHeight="1">
      <c r="B40" s="22"/>
      <c r="C40" s="23"/>
      <c r="D40" s="23"/>
      <c r="F40" s="23"/>
    </row>
    <row r="41" spans="2:6" ht="25.5" customHeight="1">
      <c r="B41" s="22"/>
      <c r="C41" s="23"/>
      <c r="D41" s="23"/>
      <c r="F41" s="23"/>
    </row>
    <row r="42" ht="25.5" customHeight="1"/>
    <row r="43" spans="16:17" ht="13.5">
      <c r="P43" s="20"/>
      <c r="Q43" s="20"/>
    </row>
    <row r="44" spans="16:17" ht="13.5">
      <c r="P44" s="20"/>
      <c r="Q44" s="20"/>
    </row>
  </sheetData>
  <sheetProtection password="CA63" sheet="1"/>
  <mergeCells count="59">
    <mergeCell ref="A31:B34"/>
    <mergeCell ref="A14:B14"/>
    <mergeCell ref="L21:O22"/>
    <mergeCell ref="C23:D26"/>
    <mergeCell ref="E23:F26"/>
    <mergeCell ref="I23:I26"/>
    <mergeCell ref="J23:K23"/>
    <mergeCell ref="J24:K24"/>
    <mergeCell ref="J25:K25"/>
    <mergeCell ref="J26:K26"/>
    <mergeCell ref="J21:K22"/>
    <mergeCell ref="C14:D14"/>
    <mergeCell ref="E14:F14"/>
    <mergeCell ref="C30:D30"/>
    <mergeCell ref="G21:H22"/>
    <mergeCell ref="G23:H26"/>
    <mergeCell ref="E18:F18"/>
    <mergeCell ref="C19:D19"/>
    <mergeCell ref="H14:H15"/>
    <mergeCell ref="E21:F22"/>
    <mergeCell ref="C31:D34"/>
    <mergeCell ref="E16:F16"/>
    <mergeCell ref="A17:A19"/>
    <mergeCell ref="C17:D17"/>
    <mergeCell ref="E17:F17"/>
    <mergeCell ref="C18:D18"/>
    <mergeCell ref="A21:B26"/>
    <mergeCell ref="F31:K31"/>
    <mergeCell ref="C21:D22"/>
    <mergeCell ref="I21:I22"/>
    <mergeCell ref="A30:B30"/>
    <mergeCell ref="C11:D11"/>
    <mergeCell ref="E11:F11"/>
    <mergeCell ref="C12:D12"/>
    <mergeCell ref="E12:F12"/>
    <mergeCell ref="A13:B13"/>
    <mergeCell ref="C13:D13"/>
    <mergeCell ref="E13:F13"/>
    <mergeCell ref="E19:F19"/>
    <mergeCell ref="C7:D8"/>
    <mergeCell ref="E7:F8"/>
    <mergeCell ref="A9:A10"/>
    <mergeCell ref="C9:D9"/>
    <mergeCell ref="F32:K32"/>
    <mergeCell ref="H7:O8"/>
    <mergeCell ref="E9:F9"/>
    <mergeCell ref="C10:D10"/>
    <mergeCell ref="E10:F10"/>
    <mergeCell ref="A11:A12"/>
    <mergeCell ref="A1:D1"/>
    <mergeCell ref="F33:K33"/>
    <mergeCell ref="F34:K34"/>
    <mergeCell ref="A15:B15"/>
    <mergeCell ref="C15:D15"/>
    <mergeCell ref="E15:F15"/>
    <mergeCell ref="A16:B16"/>
    <mergeCell ref="C16:D16"/>
    <mergeCell ref="F30:K30"/>
    <mergeCell ref="A7:B8"/>
  </mergeCells>
  <dataValidations count="1">
    <dataValidation allowBlank="1" showInputMessage="1" showErrorMessage="1" imeMode="on" sqref="A4:E4 G9 A1:O3 H16 H9:H14 I9:N16"/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="70" zoomScaleNormal="70" zoomScalePageLayoutView="0" workbookViewId="0" topLeftCell="A1">
      <selection activeCell="G30" sqref="G30"/>
    </sheetView>
  </sheetViews>
  <sheetFormatPr defaultColWidth="9.00390625" defaultRowHeight="13.5"/>
  <cols>
    <col min="1" max="4" width="10.25390625" style="0" customWidth="1"/>
    <col min="5" max="11" width="14.625" style="0" customWidth="1"/>
    <col min="13" max="13" width="22.00390625" style="20" bestFit="1" customWidth="1"/>
  </cols>
  <sheetData>
    <row r="1" spans="1:4" ht="40.5" customHeight="1" thickBot="1">
      <c r="A1" s="431" t="s">
        <v>256</v>
      </c>
      <c r="B1" s="432"/>
      <c r="C1" s="432"/>
      <c r="D1" s="433"/>
    </row>
    <row r="2" spans="1:13" s="4" customFormat="1" ht="7.5" customHeight="1">
      <c r="A2" s="45"/>
      <c r="B2" s="46"/>
      <c r="C2" s="46"/>
      <c r="D2" s="46"/>
      <c r="E2" s="46"/>
      <c r="F2" s="46"/>
      <c r="G2" s="46"/>
      <c r="H2" s="46"/>
      <c r="M2" s="12"/>
    </row>
    <row r="3" spans="1:15" s="4" customFormat="1" ht="22.5" customHeight="1">
      <c r="A3" s="100" t="s">
        <v>267</v>
      </c>
      <c r="B3" s="3"/>
      <c r="D3" s="5"/>
      <c r="M3" s="3"/>
      <c r="N3" s="12"/>
      <c r="O3" s="12"/>
    </row>
    <row r="4" spans="1:15" s="1" customFormat="1" ht="24" customHeight="1" thickBot="1">
      <c r="A4" s="54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M4" s="108"/>
      <c r="N4" s="3"/>
      <c r="O4" s="3"/>
    </row>
    <row r="5" spans="1:15" s="1" customFormat="1" ht="36" customHeight="1" thickBot="1">
      <c r="A5" s="665" t="s">
        <v>17</v>
      </c>
      <c r="B5" s="445"/>
      <c r="C5" s="445"/>
      <c r="D5" s="446"/>
      <c r="E5" s="495" t="s">
        <v>172</v>
      </c>
      <c r="F5" s="666"/>
      <c r="G5" s="666"/>
      <c r="H5" s="666"/>
      <c r="I5" s="666"/>
      <c r="J5" s="666"/>
      <c r="K5" s="667"/>
      <c r="M5" s="40"/>
      <c r="N5" s="3"/>
      <c r="O5" s="3"/>
    </row>
    <row r="6" spans="1:15" s="1" customFormat="1" ht="36" customHeight="1" thickBot="1">
      <c r="A6" s="447"/>
      <c r="B6" s="448"/>
      <c r="C6" s="448"/>
      <c r="D6" s="449"/>
      <c r="E6" s="52" t="s">
        <v>10</v>
      </c>
      <c r="F6" s="98" t="s">
        <v>11</v>
      </c>
      <c r="G6" s="52" t="s">
        <v>12</v>
      </c>
      <c r="H6" s="52" t="s">
        <v>13</v>
      </c>
      <c r="I6" s="98" t="s">
        <v>14</v>
      </c>
      <c r="J6" s="98" t="s">
        <v>15</v>
      </c>
      <c r="K6" s="52" t="s">
        <v>16</v>
      </c>
      <c r="M6" s="40"/>
      <c r="N6" s="3"/>
      <c r="O6" s="3"/>
    </row>
    <row r="7" spans="1:15" s="1" customFormat="1" ht="38.25" customHeight="1">
      <c r="A7" s="668" t="s">
        <v>211</v>
      </c>
      <c r="B7" s="669"/>
      <c r="C7" s="669"/>
      <c r="D7" s="670"/>
      <c r="E7" s="183"/>
      <c r="F7" s="184"/>
      <c r="G7" s="183"/>
      <c r="H7" s="183"/>
      <c r="I7" s="184"/>
      <c r="J7" s="184"/>
      <c r="K7" s="183"/>
      <c r="M7" s="40"/>
      <c r="N7" s="3"/>
      <c r="O7" s="3"/>
    </row>
    <row r="8" spans="1:15" s="1" customFormat="1" ht="51.75" customHeight="1">
      <c r="A8" s="649" t="s">
        <v>221</v>
      </c>
      <c r="B8" s="650"/>
      <c r="C8" s="650"/>
      <c r="D8" s="651"/>
      <c r="E8" s="185"/>
      <c r="F8" s="186"/>
      <c r="G8" s="185"/>
      <c r="H8" s="185"/>
      <c r="I8" s="186"/>
      <c r="J8" s="186"/>
      <c r="K8" s="185"/>
      <c r="M8" s="108"/>
      <c r="N8" s="3"/>
      <c r="O8" s="3"/>
    </row>
    <row r="9" spans="1:15" s="1" customFormat="1" ht="38.25" customHeight="1">
      <c r="A9" s="649" t="s">
        <v>212</v>
      </c>
      <c r="B9" s="650"/>
      <c r="C9" s="650"/>
      <c r="D9" s="651"/>
      <c r="E9" s="185"/>
      <c r="F9" s="186"/>
      <c r="G9" s="185"/>
      <c r="H9" s="185"/>
      <c r="I9" s="186"/>
      <c r="J9" s="186"/>
      <c r="K9" s="185"/>
      <c r="M9" s="40"/>
      <c r="N9" s="3"/>
      <c r="O9" s="3"/>
    </row>
    <row r="10" spans="1:15" s="1" customFormat="1" ht="38.25" customHeight="1">
      <c r="A10" s="661" t="s">
        <v>8</v>
      </c>
      <c r="B10" s="650"/>
      <c r="C10" s="650"/>
      <c r="D10" s="651"/>
      <c r="E10" s="185"/>
      <c r="F10" s="186"/>
      <c r="G10" s="185"/>
      <c r="H10" s="185"/>
      <c r="I10" s="186"/>
      <c r="J10" s="186"/>
      <c r="K10" s="185"/>
      <c r="M10" s="40"/>
      <c r="N10" s="3"/>
      <c r="O10" s="3"/>
    </row>
    <row r="11" spans="1:15" s="1" customFormat="1" ht="81" customHeight="1">
      <c r="A11" s="662" t="s">
        <v>220</v>
      </c>
      <c r="B11" s="663"/>
      <c r="C11" s="663"/>
      <c r="D11" s="664"/>
      <c r="E11" s="185"/>
      <c r="F11" s="186"/>
      <c r="G11" s="185"/>
      <c r="H11" s="185"/>
      <c r="I11" s="186"/>
      <c r="J11" s="186"/>
      <c r="K11" s="185"/>
      <c r="M11" s="40"/>
      <c r="N11" s="3"/>
      <c r="O11" s="3"/>
    </row>
    <row r="12" spans="1:15" s="1" customFormat="1" ht="74.25" customHeight="1">
      <c r="A12" s="662" t="s">
        <v>215</v>
      </c>
      <c r="B12" s="663"/>
      <c r="C12" s="663"/>
      <c r="D12" s="664"/>
      <c r="E12" s="185"/>
      <c r="F12" s="186"/>
      <c r="G12" s="185"/>
      <c r="H12" s="185"/>
      <c r="I12" s="186"/>
      <c r="J12" s="186"/>
      <c r="K12" s="185"/>
      <c r="M12" s="40"/>
      <c r="N12" s="3"/>
      <c r="O12" s="3"/>
    </row>
    <row r="13" spans="1:15" s="1" customFormat="1" ht="59.25" customHeight="1">
      <c r="A13" s="649" t="s">
        <v>216</v>
      </c>
      <c r="B13" s="650"/>
      <c r="C13" s="650"/>
      <c r="D13" s="651"/>
      <c r="E13" s="187"/>
      <c r="F13" s="188"/>
      <c r="G13" s="187"/>
      <c r="H13" s="187"/>
      <c r="I13" s="188"/>
      <c r="J13" s="188"/>
      <c r="K13" s="187"/>
      <c r="M13" s="40"/>
      <c r="N13" s="3"/>
      <c r="O13" s="3"/>
    </row>
    <row r="14" spans="1:15" s="1" customFormat="1" ht="38.25" customHeight="1">
      <c r="A14" s="171"/>
      <c r="B14" s="172"/>
      <c r="C14" s="173"/>
      <c r="D14" s="174" t="s">
        <v>195</v>
      </c>
      <c r="E14" s="189"/>
      <c r="F14" s="190"/>
      <c r="G14" s="189"/>
      <c r="H14" s="189"/>
      <c r="I14" s="190"/>
      <c r="J14" s="190"/>
      <c r="K14" s="191"/>
      <c r="M14" s="20"/>
      <c r="N14" s="3"/>
      <c r="O14" s="3"/>
    </row>
    <row r="15" spans="1:15" s="1" customFormat="1" ht="38.25" customHeight="1">
      <c r="A15" s="171" t="s">
        <v>186</v>
      </c>
      <c r="B15" s="172"/>
      <c r="C15" s="173"/>
      <c r="D15" s="175" t="s">
        <v>196</v>
      </c>
      <c r="E15" s="191"/>
      <c r="F15" s="190"/>
      <c r="G15" s="191"/>
      <c r="H15" s="191"/>
      <c r="I15" s="190"/>
      <c r="J15" s="190"/>
      <c r="K15" s="191"/>
      <c r="M15" s="20"/>
      <c r="N15" s="3"/>
      <c r="O15" s="3"/>
    </row>
    <row r="16" spans="1:15" s="1" customFormat="1" ht="38.25" customHeight="1">
      <c r="A16" s="42"/>
      <c r="B16" s="176"/>
      <c r="C16" s="177"/>
      <c r="D16" s="178" t="s">
        <v>197</v>
      </c>
      <c r="E16" s="192"/>
      <c r="F16" s="193"/>
      <c r="G16" s="192"/>
      <c r="H16" s="192"/>
      <c r="I16" s="193"/>
      <c r="J16" s="193"/>
      <c r="K16" s="192"/>
      <c r="M16" s="20"/>
      <c r="N16" s="3"/>
      <c r="O16" s="3"/>
    </row>
    <row r="17" spans="1:15" s="1" customFormat="1" ht="38.25" customHeight="1">
      <c r="A17" s="649" t="s">
        <v>213</v>
      </c>
      <c r="B17" s="650"/>
      <c r="C17" s="650"/>
      <c r="D17" s="651"/>
      <c r="E17" s="185"/>
      <c r="F17" s="186"/>
      <c r="G17" s="185"/>
      <c r="H17" s="185"/>
      <c r="I17" s="186"/>
      <c r="J17" s="186"/>
      <c r="K17" s="185"/>
      <c r="M17" s="20"/>
      <c r="N17" s="3"/>
      <c r="O17" s="3"/>
    </row>
    <row r="18" spans="1:15" s="4" customFormat="1" ht="38.25" customHeight="1">
      <c r="A18" s="649" t="s">
        <v>214</v>
      </c>
      <c r="B18" s="650"/>
      <c r="C18" s="650"/>
      <c r="D18" s="651"/>
      <c r="E18" s="185"/>
      <c r="F18" s="186"/>
      <c r="G18" s="185"/>
      <c r="H18" s="185"/>
      <c r="I18" s="186"/>
      <c r="J18" s="186"/>
      <c r="K18" s="185"/>
      <c r="M18" s="20"/>
      <c r="N18" s="12"/>
      <c r="O18" s="12"/>
    </row>
    <row r="19" spans="1:15" s="4" customFormat="1" ht="38.25" customHeight="1">
      <c r="A19" s="649" t="s">
        <v>219</v>
      </c>
      <c r="B19" s="650"/>
      <c r="C19" s="650"/>
      <c r="D19" s="651"/>
      <c r="E19" s="185"/>
      <c r="F19" s="186"/>
      <c r="G19" s="185"/>
      <c r="H19" s="185"/>
      <c r="I19" s="186"/>
      <c r="J19" s="186"/>
      <c r="K19" s="185"/>
      <c r="M19" s="20"/>
      <c r="N19" s="12"/>
      <c r="O19" s="12"/>
    </row>
    <row r="20" spans="1:15" s="4" customFormat="1" ht="38.25" customHeight="1">
      <c r="A20" s="649" t="s">
        <v>218</v>
      </c>
      <c r="B20" s="650"/>
      <c r="C20" s="650"/>
      <c r="D20" s="651"/>
      <c r="E20" s="185"/>
      <c r="F20" s="186"/>
      <c r="G20" s="185"/>
      <c r="H20" s="185"/>
      <c r="I20" s="186"/>
      <c r="J20" s="186"/>
      <c r="K20" s="185"/>
      <c r="M20" s="20"/>
      <c r="N20" s="12"/>
      <c r="O20" s="12"/>
    </row>
    <row r="21" spans="1:15" s="4" customFormat="1" ht="38.25" customHeight="1" thickBot="1">
      <c r="A21" s="652" t="s">
        <v>217</v>
      </c>
      <c r="B21" s="653"/>
      <c r="C21" s="653"/>
      <c r="D21" s="654"/>
      <c r="E21" s="194"/>
      <c r="F21" s="195"/>
      <c r="G21" s="194"/>
      <c r="H21" s="194"/>
      <c r="I21" s="195"/>
      <c r="J21" s="195"/>
      <c r="K21" s="194"/>
      <c r="M21" s="20"/>
      <c r="N21" s="12"/>
      <c r="O21" s="12"/>
    </row>
    <row r="22" spans="1:15" s="4" customFormat="1" ht="51.75" customHeight="1" thickBot="1">
      <c r="A22" s="49" t="s">
        <v>71</v>
      </c>
      <c r="B22" s="10"/>
      <c r="C22" s="10"/>
      <c r="D22" s="10"/>
      <c r="E22" s="11"/>
      <c r="F22" s="11"/>
      <c r="G22" s="11"/>
      <c r="H22" s="11"/>
      <c r="I22" s="11"/>
      <c r="J22" s="11"/>
      <c r="K22" s="11"/>
      <c r="M22" s="20"/>
      <c r="N22" s="12"/>
      <c r="O22" s="12"/>
    </row>
    <row r="23" spans="1:15" s="4" customFormat="1" ht="57" customHeight="1" thickBot="1">
      <c r="A23" s="655" t="s">
        <v>127</v>
      </c>
      <c r="B23" s="656"/>
      <c r="C23" s="656"/>
      <c r="D23" s="656"/>
      <c r="E23" s="656"/>
      <c r="F23" s="656"/>
      <c r="G23" s="656"/>
      <c r="H23" s="656"/>
      <c r="I23" s="656"/>
      <c r="J23" s="656"/>
      <c r="K23" s="657"/>
      <c r="M23" s="53"/>
      <c r="N23" s="12"/>
      <c r="O23" s="12"/>
    </row>
    <row r="24" spans="1:15" s="4" customFormat="1" ht="57" customHeight="1" thickBot="1">
      <c r="A24" s="655" t="s">
        <v>9</v>
      </c>
      <c r="B24" s="656"/>
      <c r="C24" s="656"/>
      <c r="D24" s="656"/>
      <c r="E24" s="656"/>
      <c r="F24" s="656"/>
      <c r="G24" s="656"/>
      <c r="H24" s="656"/>
      <c r="I24" s="656"/>
      <c r="J24" s="656"/>
      <c r="K24" s="657"/>
      <c r="M24" s="155"/>
      <c r="N24" s="12"/>
      <c r="O24" s="12"/>
    </row>
    <row r="25" spans="13:15" s="4" customFormat="1" ht="30" customHeight="1" thickBot="1">
      <c r="M25" s="53"/>
      <c r="N25" s="12"/>
      <c r="O25" s="12"/>
    </row>
    <row r="26" spans="1:15" s="4" customFormat="1" ht="30" customHeight="1" thickBot="1">
      <c r="A26" s="790" t="s">
        <v>282</v>
      </c>
      <c r="B26" s="791"/>
      <c r="C26" s="791"/>
      <c r="D26" s="791"/>
      <c r="E26" s="792"/>
      <c r="F26" s="166"/>
      <c r="G26" s="166"/>
      <c r="H26" s="166"/>
      <c r="I26" s="166"/>
      <c r="J26" s="166"/>
      <c r="K26" s="167"/>
      <c r="M26" s="155"/>
      <c r="N26" s="12"/>
      <c r="O26" s="12"/>
    </row>
    <row r="27" spans="1:15" s="4" customFormat="1" ht="30" customHeight="1">
      <c r="A27" s="170"/>
      <c r="B27" s="168"/>
      <c r="C27" s="168"/>
      <c r="D27" s="168"/>
      <c r="E27" s="168"/>
      <c r="F27" s="168"/>
      <c r="G27" s="168"/>
      <c r="H27" s="168"/>
      <c r="I27" s="168"/>
      <c r="J27" s="168"/>
      <c r="K27" s="169"/>
      <c r="M27" s="53"/>
      <c r="N27" s="12"/>
      <c r="O27" s="12"/>
    </row>
    <row r="28" spans="1:15" s="4" customFormat="1" ht="30" customHeight="1">
      <c r="A28" s="170"/>
      <c r="B28" s="168"/>
      <c r="C28" s="168"/>
      <c r="D28" s="168"/>
      <c r="E28" s="168"/>
      <c r="F28" s="168"/>
      <c r="G28" s="168"/>
      <c r="H28" s="168"/>
      <c r="I28" s="168"/>
      <c r="J28" s="168"/>
      <c r="K28" s="169"/>
      <c r="M28" s="53"/>
      <c r="N28" s="12"/>
      <c r="O28" s="12"/>
    </row>
    <row r="29" spans="1:15" s="4" customFormat="1" ht="30" customHeight="1">
      <c r="A29" s="170"/>
      <c r="B29" s="168"/>
      <c r="C29" s="168"/>
      <c r="D29" s="168"/>
      <c r="E29" s="168"/>
      <c r="F29" s="168"/>
      <c r="G29" s="168"/>
      <c r="H29" s="168"/>
      <c r="I29" s="168"/>
      <c r="J29" s="168"/>
      <c r="K29" s="169"/>
      <c r="M29" s="20"/>
      <c r="N29" s="12"/>
      <c r="O29" s="12"/>
    </row>
    <row r="30" spans="1:15" s="4" customFormat="1" ht="30" customHeight="1">
      <c r="A30" s="181"/>
      <c r="B30" s="168"/>
      <c r="C30" s="168"/>
      <c r="D30" s="168"/>
      <c r="E30" s="168"/>
      <c r="F30" s="168"/>
      <c r="G30" s="168"/>
      <c r="H30" s="168"/>
      <c r="I30" s="168"/>
      <c r="J30" s="168"/>
      <c r="K30" s="169"/>
      <c r="M30" s="20"/>
      <c r="N30" s="12"/>
      <c r="O30" s="12"/>
    </row>
    <row r="31" spans="1:15" ht="30" customHeight="1" thickBot="1">
      <c r="A31" s="182"/>
      <c r="B31" s="179"/>
      <c r="C31" s="179"/>
      <c r="D31" s="179"/>
      <c r="E31" s="179"/>
      <c r="F31" s="179"/>
      <c r="G31" s="179"/>
      <c r="H31" s="179"/>
      <c r="I31" s="179"/>
      <c r="J31" s="179"/>
      <c r="K31" s="180"/>
      <c r="N31" s="20"/>
      <c r="O31" s="20"/>
    </row>
    <row r="32" spans="1:15" ht="30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N32" s="20"/>
      <c r="O32" s="20"/>
    </row>
    <row r="33" spans="1:15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N33" s="20"/>
      <c r="O33" s="20"/>
    </row>
    <row r="34" spans="1:15" ht="15.75" customHeight="1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N34" s="20"/>
      <c r="O34" s="20"/>
    </row>
    <row r="35" spans="1:15" ht="13.5">
      <c r="A35" s="331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N35" s="20"/>
      <c r="O35" s="20"/>
    </row>
    <row r="36" spans="1:15" ht="13.5">
      <c r="A36" s="331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M36" s="53"/>
      <c r="N36" s="20"/>
      <c r="O36" s="20"/>
    </row>
    <row r="37" spans="1:15" ht="13.5">
      <c r="A37" s="331"/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M37" s="53"/>
      <c r="N37" s="20"/>
      <c r="O37" s="20"/>
    </row>
    <row r="38" spans="1:15" ht="13.5">
      <c r="A38" s="331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M38" s="53"/>
      <c r="N38" s="20"/>
      <c r="O38" s="20"/>
    </row>
    <row r="39" spans="14:15" ht="13.5">
      <c r="N39" s="20"/>
      <c r="O39" s="20"/>
    </row>
    <row r="40" spans="14:15" ht="13.5">
      <c r="N40" s="20"/>
      <c r="O40" s="20"/>
    </row>
    <row r="41" spans="14:15" ht="13.5">
      <c r="N41" s="20"/>
      <c r="O41" s="20"/>
    </row>
    <row r="42" spans="14:15" ht="13.5">
      <c r="N42" s="20"/>
      <c r="O42" s="20"/>
    </row>
    <row r="43" spans="14:15" ht="13.5">
      <c r="N43" s="20"/>
      <c r="O43" s="20"/>
    </row>
    <row r="44" spans="14:15" ht="13.5">
      <c r="N44" s="20"/>
      <c r="O44" s="20"/>
    </row>
    <row r="45" spans="14:15" ht="13.5">
      <c r="N45" s="20"/>
      <c r="O45" s="20"/>
    </row>
    <row r="46" spans="14:15" ht="13.5">
      <c r="N46" s="20"/>
      <c r="O46" s="20"/>
    </row>
    <row r="47" spans="14:15" ht="13.5">
      <c r="N47" s="20"/>
      <c r="O47" s="20"/>
    </row>
    <row r="48" spans="14:15" ht="13.5">
      <c r="N48" s="20"/>
      <c r="O48" s="20"/>
    </row>
    <row r="49" spans="14:15" ht="13.5">
      <c r="N49" s="20"/>
      <c r="O49" s="20"/>
    </row>
  </sheetData>
  <sheetProtection/>
  <mergeCells count="18">
    <mergeCell ref="A1:D1"/>
    <mergeCell ref="A5:D6"/>
    <mergeCell ref="E5:K5"/>
    <mergeCell ref="A7:D7"/>
    <mergeCell ref="A8:D8"/>
    <mergeCell ref="A9:D9"/>
    <mergeCell ref="A10:D10"/>
    <mergeCell ref="A11:D11"/>
    <mergeCell ref="A12:D12"/>
    <mergeCell ref="A13:D13"/>
    <mergeCell ref="A17:D17"/>
    <mergeCell ref="A18:D18"/>
    <mergeCell ref="A19:D19"/>
    <mergeCell ref="A20:D20"/>
    <mergeCell ref="A21:D21"/>
    <mergeCell ref="A23:K23"/>
    <mergeCell ref="A24:K24"/>
    <mergeCell ref="A26:E26"/>
  </mergeCells>
  <dataValidations count="7">
    <dataValidation type="list" allowBlank="1" showInputMessage="1" showErrorMessage="1" imeMode="on" sqref="E18:K21">
      <formula1>"無,有"</formula1>
    </dataValidation>
    <dataValidation type="list" allowBlank="1" showInputMessage="1" showErrorMessage="1" imeMode="on" sqref="E13:K13">
      <formula1>"20％未満,20％以上40％未満,40％以上"</formula1>
    </dataValidation>
    <dataValidation type="list" allowBlank="1" showInputMessage="1" showErrorMessage="1" sqref="E8:K8">
      <formula1>"N,NE,E,SE,S,SW,W,NW"</formula1>
    </dataValidation>
    <dataValidation type="list" allowBlank="1" showInputMessage="1" showErrorMessage="1" sqref="E9:K9">
      <formula1>"ダブルコア,サイドコア,その他"</formula1>
    </dataValidation>
    <dataValidation type="list" allowBlank="1" showInputMessage="1" showErrorMessage="1" sqref="E11:K11">
      <formula1>"15mm未満,15mm以上20mm未満,20mm以上"</formula1>
    </dataValidation>
    <dataValidation type="list" allowBlank="1" showInputMessage="1" showErrorMessage="1" sqref="E12:K12">
      <formula1>"25mm未満,25mm以上50mm未満,50mm以上"</formula1>
    </dataValidation>
    <dataValidation type="list" allowBlank="1" showInputMessage="1" showErrorMessage="1" sqref="E17:K17">
      <formula1>"無,有・明色,有・中間色,有・暗色"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view="pageBreakPreview" zoomScale="70" zoomScaleNormal="75" zoomScaleSheetLayoutView="70" zoomScalePageLayoutView="0" workbookViewId="0" topLeftCell="A1">
      <selection activeCell="A61" sqref="A61:C61"/>
    </sheetView>
  </sheetViews>
  <sheetFormatPr defaultColWidth="9.00390625" defaultRowHeight="13.5"/>
  <cols>
    <col min="1" max="1" width="4.375" style="0" customWidth="1"/>
    <col min="2" max="2" width="18.125" style="0" customWidth="1"/>
    <col min="3" max="3" width="32.125" style="0" customWidth="1"/>
    <col min="4" max="10" width="11.50390625" style="0" customWidth="1"/>
    <col min="11" max="11" width="3.50390625" style="0" hidden="1" customWidth="1"/>
  </cols>
  <sheetData>
    <row r="1" spans="1:4" ht="40.5" customHeight="1" thickBot="1">
      <c r="A1" s="431" t="s">
        <v>257</v>
      </c>
      <c r="B1" s="432"/>
      <c r="C1" s="432"/>
      <c r="D1" s="433"/>
    </row>
    <row r="3" spans="1:17" s="4" customFormat="1" ht="22.5" customHeight="1">
      <c r="A3" s="100" t="s">
        <v>268</v>
      </c>
      <c r="B3" s="3"/>
      <c r="D3" s="5"/>
      <c r="Q3" s="12"/>
    </row>
    <row r="4" spans="2:5" s="1" customFormat="1" ht="23.25" customHeight="1" thickBot="1">
      <c r="B4" s="54" t="s">
        <v>70</v>
      </c>
      <c r="C4" s="24"/>
      <c r="D4" s="24"/>
      <c r="E4" s="24"/>
    </row>
    <row r="5" spans="1:10" s="4" customFormat="1" ht="21" customHeight="1" thickBot="1">
      <c r="A5" s="665" t="s">
        <v>19</v>
      </c>
      <c r="B5" s="445"/>
      <c r="C5" s="446"/>
      <c r="D5" s="495" t="s">
        <v>20</v>
      </c>
      <c r="E5" s="496"/>
      <c r="F5" s="496"/>
      <c r="G5" s="496"/>
      <c r="H5" s="496"/>
      <c r="I5" s="496"/>
      <c r="J5" s="497"/>
    </row>
    <row r="6" spans="1:10" s="4" customFormat="1" ht="36" customHeight="1" thickBot="1">
      <c r="A6" s="447"/>
      <c r="B6" s="448"/>
      <c r="C6" s="448"/>
      <c r="D6" s="55" t="s">
        <v>148</v>
      </c>
      <c r="E6" s="55" t="s">
        <v>149</v>
      </c>
      <c r="F6" s="55" t="s">
        <v>154</v>
      </c>
      <c r="G6" s="55" t="s">
        <v>150</v>
      </c>
      <c r="H6" s="55" t="s">
        <v>151</v>
      </c>
      <c r="I6" s="55" t="s">
        <v>152</v>
      </c>
      <c r="J6" s="56" t="s">
        <v>153</v>
      </c>
    </row>
    <row r="7" spans="1:10" s="4" customFormat="1" ht="18" customHeight="1">
      <c r="A7" s="683" t="s">
        <v>30</v>
      </c>
      <c r="B7" s="686" t="s">
        <v>31</v>
      </c>
      <c r="C7" s="25" t="s">
        <v>201</v>
      </c>
      <c r="D7" s="196" t="s">
        <v>3</v>
      </c>
      <c r="E7" s="196" t="s">
        <v>3</v>
      </c>
      <c r="F7" s="196" t="s">
        <v>3</v>
      </c>
      <c r="G7" s="196" t="s">
        <v>3</v>
      </c>
      <c r="H7" s="196" t="s">
        <v>3</v>
      </c>
      <c r="I7" s="196" t="s">
        <v>3</v>
      </c>
      <c r="J7" s="197" t="s">
        <v>3</v>
      </c>
    </row>
    <row r="8" spans="1:10" s="4" customFormat="1" ht="18" customHeight="1">
      <c r="A8" s="684"/>
      <c r="B8" s="687"/>
      <c r="C8" s="31" t="s">
        <v>200</v>
      </c>
      <c r="D8" s="212"/>
      <c r="E8" s="212"/>
      <c r="F8" s="212"/>
      <c r="G8" s="212"/>
      <c r="H8" s="212"/>
      <c r="I8" s="212"/>
      <c r="J8" s="213"/>
    </row>
    <row r="9" spans="1:10" s="4" customFormat="1" ht="18" customHeight="1">
      <c r="A9" s="684"/>
      <c r="B9" s="687"/>
      <c r="C9" s="31" t="s">
        <v>208</v>
      </c>
      <c r="D9" s="212"/>
      <c r="E9" s="212"/>
      <c r="F9" s="212"/>
      <c r="G9" s="212"/>
      <c r="H9" s="212"/>
      <c r="I9" s="212"/>
      <c r="J9" s="213"/>
    </row>
    <row r="10" spans="1:10" s="4" customFormat="1" ht="18" customHeight="1">
      <c r="A10" s="684"/>
      <c r="B10" s="687"/>
      <c r="C10" s="26" t="s">
        <v>32</v>
      </c>
      <c r="D10" s="198" t="s">
        <v>3</v>
      </c>
      <c r="E10" s="198" t="s">
        <v>3</v>
      </c>
      <c r="F10" s="198" t="s">
        <v>3</v>
      </c>
      <c r="G10" s="198" t="s">
        <v>3</v>
      </c>
      <c r="H10" s="198" t="s">
        <v>3</v>
      </c>
      <c r="I10" s="198" t="s">
        <v>3</v>
      </c>
      <c r="J10" s="199" t="s">
        <v>3</v>
      </c>
    </row>
    <row r="11" spans="1:10" s="4" customFormat="1" ht="18" customHeight="1">
      <c r="A11" s="684"/>
      <c r="B11" s="687"/>
      <c r="C11" s="26" t="s">
        <v>33</v>
      </c>
      <c r="D11" s="198" t="s">
        <v>3</v>
      </c>
      <c r="E11" s="198" t="s">
        <v>3</v>
      </c>
      <c r="F11" s="198" t="s">
        <v>3</v>
      </c>
      <c r="G11" s="198" t="s">
        <v>3</v>
      </c>
      <c r="H11" s="198" t="s">
        <v>3</v>
      </c>
      <c r="I11" s="198" t="s">
        <v>3</v>
      </c>
      <c r="J11" s="199" t="s">
        <v>3</v>
      </c>
    </row>
    <row r="12" spans="1:10" s="4" customFormat="1" ht="18" customHeight="1">
      <c r="A12" s="684"/>
      <c r="B12" s="687"/>
      <c r="C12" s="26" t="s">
        <v>34</v>
      </c>
      <c r="D12" s="198" t="s">
        <v>3</v>
      </c>
      <c r="E12" s="198" t="s">
        <v>3</v>
      </c>
      <c r="F12" s="198" t="s">
        <v>3</v>
      </c>
      <c r="G12" s="198" t="s">
        <v>3</v>
      </c>
      <c r="H12" s="198" t="s">
        <v>3</v>
      </c>
      <c r="I12" s="198" t="s">
        <v>3</v>
      </c>
      <c r="J12" s="199" t="s">
        <v>3</v>
      </c>
    </row>
    <row r="13" spans="1:10" s="4" customFormat="1" ht="18" customHeight="1">
      <c r="A13" s="684"/>
      <c r="B13" s="687"/>
      <c r="C13" s="26" t="s">
        <v>35</v>
      </c>
      <c r="D13" s="198" t="s">
        <v>3</v>
      </c>
      <c r="E13" s="198" t="s">
        <v>3</v>
      </c>
      <c r="F13" s="198" t="s">
        <v>3</v>
      </c>
      <c r="G13" s="198" t="s">
        <v>3</v>
      </c>
      <c r="H13" s="198" t="s">
        <v>3</v>
      </c>
      <c r="I13" s="198" t="s">
        <v>3</v>
      </c>
      <c r="J13" s="199" t="s">
        <v>3</v>
      </c>
    </row>
    <row r="14" spans="1:10" s="4" customFormat="1" ht="18" customHeight="1">
      <c r="A14" s="684"/>
      <c r="B14" s="687"/>
      <c r="C14" s="26" t="s">
        <v>36</v>
      </c>
      <c r="D14" s="198" t="s">
        <v>3</v>
      </c>
      <c r="E14" s="198" t="s">
        <v>3</v>
      </c>
      <c r="F14" s="198" t="s">
        <v>3</v>
      </c>
      <c r="G14" s="198" t="s">
        <v>3</v>
      </c>
      <c r="H14" s="198" t="s">
        <v>3</v>
      </c>
      <c r="I14" s="198" t="s">
        <v>3</v>
      </c>
      <c r="J14" s="199" t="s">
        <v>3</v>
      </c>
    </row>
    <row r="15" spans="1:10" s="4" customFormat="1" ht="18" customHeight="1">
      <c r="A15" s="684"/>
      <c r="B15" s="687"/>
      <c r="C15" s="30" t="s">
        <v>130</v>
      </c>
      <c r="D15" s="278"/>
      <c r="E15" s="278"/>
      <c r="F15" s="278"/>
      <c r="G15" s="278"/>
      <c r="H15" s="278"/>
      <c r="I15" s="278"/>
      <c r="J15" s="279"/>
    </row>
    <row r="16" spans="1:10" s="4" customFormat="1" ht="15" customHeight="1">
      <c r="A16" s="684"/>
      <c r="B16" s="687"/>
      <c r="C16" s="58" t="s">
        <v>131</v>
      </c>
      <c r="D16" s="202" t="s">
        <v>3</v>
      </c>
      <c r="E16" s="202" t="s">
        <v>3</v>
      </c>
      <c r="F16" s="202" t="s">
        <v>3</v>
      </c>
      <c r="G16" s="202" t="s">
        <v>3</v>
      </c>
      <c r="H16" s="202" t="s">
        <v>3</v>
      </c>
      <c r="I16" s="202" t="s">
        <v>3</v>
      </c>
      <c r="J16" s="203" t="s">
        <v>3</v>
      </c>
    </row>
    <row r="17" spans="1:10" s="4" customFormat="1" ht="15" customHeight="1">
      <c r="A17" s="684"/>
      <c r="B17" s="687"/>
      <c r="C17" s="58" t="s">
        <v>132</v>
      </c>
      <c r="D17" s="202" t="s">
        <v>3</v>
      </c>
      <c r="E17" s="202" t="s">
        <v>3</v>
      </c>
      <c r="F17" s="202" t="s">
        <v>3</v>
      </c>
      <c r="G17" s="202" t="s">
        <v>3</v>
      </c>
      <c r="H17" s="202" t="s">
        <v>3</v>
      </c>
      <c r="I17" s="202" t="s">
        <v>3</v>
      </c>
      <c r="J17" s="203" t="s">
        <v>3</v>
      </c>
    </row>
    <row r="18" spans="1:10" s="4" customFormat="1" ht="15" customHeight="1">
      <c r="A18" s="684"/>
      <c r="B18" s="687"/>
      <c r="C18" s="58" t="s">
        <v>133</v>
      </c>
      <c r="D18" s="202" t="s">
        <v>3</v>
      </c>
      <c r="E18" s="202" t="s">
        <v>3</v>
      </c>
      <c r="F18" s="202" t="s">
        <v>3</v>
      </c>
      <c r="G18" s="202" t="s">
        <v>3</v>
      </c>
      <c r="H18" s="202" t="s">
        <v>3</v>
      </c>
      <c r="I18" s="202" t="s">
        <v>3</v>
      </c>
      <c r="J18" s="203" t="s">
        <v>3</v>
      </c>
    </row>
    <row r="19" spans="1:10" s="4" customFormat="1" ht="15" customHeight="1">
      <c r="A19" s="684"/>
      <c r="B19" s="687"/>
      <c r="C19" s="58" t="s">
        <v>134</v>
      </c>
      <c r="D19" s="202" t="s">
        <v>3</v>
      </c>
      <c r="E19" s="202" t="s">
        <v>3</v>
      </c>
      <c r="F19" s="202" t="s">
        <v>3</v>
      </c>
      <c r="G19" s="202" t="s">
        <v>3</v>
      </c>
      <c r="H19" s="202" t="s">
        <v>3</v>
      </c>
      <c r="I19" s="202" t="s">
        <v>3</v>
      </c>
      <c r="J19" s="203" t="s">
        <v>3</v>
      </c>
    </row>
    <row r="20" spans="1:10" s="4" customFormat="1" ht="15" customHeight="1">
      <c r="A20" s="684"/>
      <c r="B20" s="688"/>
      <c r="C20" s="328" t="s">
        <v>227</v>
      </c>
      <c r="D20" s="204" t="s">
        <v>3</v>
      </c>
      <c r="E20" s="204" t="s">
        <v>3</v>
      </c>
      <c r="F20" s="204" t="s">
        <v>3</v>
      </c>
      <c r="G20" s="204" t="s">
        <v>3</v>
      </c>
      <c r="H20" s="204" t="s">
        <v>3</v>
      </c>
      <c r="I20" s="204" t="s">
        <v>3</v>
      </c>
      <c r="J20" s="205" t="s">
        <v>3</v>
      </c>
    </row>
    <row r="21" spans="1:10" s="4" customFormat="1" ht="18" customHeight="1">
      <c r="A21" s="684"/>
      <c r="B21" s="671" t="s">
        <v>135</v>
      </c>
      <c r="C21" s="27" t="s">
        <v>136</v>
      </c>
      <c r="D21" s="206" t="s">
        <v>3</v>
      </c>
      <c r="E21" s="206" t="s">
        <v>3</v>
      </c>
      <c r="F21" s="206" t="s">
        <v>3</v>
      </c>
      <c r="G21" s="206" t="s">
        <v>3</v>
      </c>
      <c r="H21" s="206" t="s">
        <v>3</v>
      </c>
      <c r="I21" s="206" t="s">
        <v>3</v>
      </c>
      <c r="J21" s="207" t="s">
        <v>3</v>
      </c>
    </row>
    <row r="22" spans="1:10" s="4" customFormat="1" ht="18" customHeight="1">
      <c r="A22" s="684"/>
      <c r="B22" s="678"/>
      <c r="C22" s="28" t="s">
        <v>137</v>
      </c>
      <c r="D22" s="208" t="s">
        <v>3</v>
      </c>
      <c r="E22" s="208" t="s">
        <v>3</v>
      </c>
      <c r="F22" s="208" t="s">
        <v>3</v>
      </c>
      <c r="G22" s="208" t="s">
        <v>3</v>
      </c>
      <c r="H22" s="208" t="s">
        <v>3</v>
      </c>
      <c r="I22" s="208" t="s">
        <v>3</v>
      </c>
      <c r="J22" s="209" t="s">
        <v>3</v>
      </c>
    </row>
    <row r="23" spans="1:10" s="4" customFormat="1" ht="18" customHeight="1">
      <c r="A23" s="684"/>
      <c r="B23" s="671" t="s">
        <v>138</v>
      </c>
      <c r="C23" s="27" t="s">
        <v>139</v>
      </c>
      <c r="D23" s="206" t="s">
        <v>3</v>
      </c>
      <c r="E23" s="206" t="s">
        <v>3</v>
      </c>
      <c r="F23" s="206" t="s">
        <v>3</v>
      </c>
      <c r="G23" s="206" t="s">
        <v>3</v>
      </c>
      <c r="H23" s="206" t="s">
        <v>3</v>
      </c>
      <c r="I23" s="206" t="s">
        <v>3</v>
      </c>
      <c r="J23" s="207" t="s">
        <v>3</v>
      </c>
    </row>
    <row r="24" spans="1:10" s="4" customFormat="1" ht="18" customHeight="1">
      <c r="A24" s="684"/>
      <c r="B24" s="672"/>
      <c r="C24" s="26" t="s">
        <v>140</v>
      </c>
      <c r="D24" s="198" t="s">
        <v>3</v>
      </c>
      <c r="E24" s="198" t="s">
        <v>3</v>
      </c>
      <c r="F24" s="198" t="s">
        <v>3</v>
      </c>
      <c r="G24" s="198" t="s">
        <v>3</v>
      </c>
      <c r="H24" s="198" t="s">
        <v>3</v>
      </c>
      <c r="I24" s="198" t="s">
        <v>3</v>
      </c>
      <c r="J24" s="199" t="s">
        <v>3</v>
      </c>
    </row>
    <row r="25" spans="1:10" s="4" customFormat="1" ht="18" customHeight="1" thickBot="1">
      <c r="A25" s="685"/>
      <c r="B25" s="673"/>
      <c r="C25" s="29" t="s">
        <v>37</v>
      </c>
      <c r="D25" s="210" t="s">
        <v>3</v>
      </c>
      <c r="E25" s="210" t="s">
        <v>3</v>
      </c>
      <c r="F25" s="210" t="s">
        <v>3</v>
      </c>
      <c r="G25" s="210" t="s">
        <v>3</v>
      </c>
      <c r="H25" s="210" t="s">
        <v>3</v>
      </c>
      <c r="I25" s="210" t="s">
        <v>3</v>
      </c>
      <c r="J25" s="211" t="s">
        <v>3</v>
      </c>
    </row>
    <row r="26" spans="1:10" s="4" customFormat="1" ht="18" customHeight="1">
      <c r="A26" s="674" t="s">
        <v>38</v>
      </c>
      <c r="B26" s="677" t="s">
        <v>39</v>
      </c>
      <c r="C26" s="25" t="s">
        <v>21</v>
      </c>
      <c r="D26" s="196" t="s">
        <v>3</v>
      </c>
      <c r="E26" s="196" t="s">
        <v>3</v>
      </c>
      <c r="F26" s="196" t="s">
        <v>3</v>
      </c>
      <c r="G26" s="196" t="s">
        <v>3</v>
      </c>
      <c r="H26" s="196" t="s">
        <v>3</v>
      </c>
      <c r="I26" s="196" t="s">
        <v>3</v>
      </c>
      <c r="J26" s="197" t="s">
        <v>3</v>
      </c>
    </row>
    <row r="27" spans="1:10" s="4" customFormat="1" ht="18" customHeight="1">
      <c r="A27" s="675"/>
      <c r="B27" s="672"/>
      <c r="C27" s="26" t="s">
        <v>141</v>
      </c>
      <c r="D27" s="198" t="s">
        <v>3</v>
      </c>
      <c r="E27" s="198" t="s">
        <v>3</v>
      </c>
      <c r="F27" s="198" t="s">
        <v>3</v>
      </c>
      <c r="G27" s="198" t="s">
        <v>3</v>
      </c>
      <c r="H27" s="198" t="s">
        <v>3</v>
      </c>
      <c r="I27" s="198" t="s">
        <v>3</v>
      </c>
      <c r="J27" s="199" t="s">
        <v>3</v>
      </c>
    </row>
    <row r="28" spans="1:10" s="4" customFormat="1" ht="18" customHeight="1">
      <c r="A28" s="675"/>
      <c r="B28" s="679"/>
      <c r="C28" s="30" t="s">
        <v>142</v>
      </c>
      <c r="D28" s="200" t="s">
        <v>3</v>
      </c>
      <c r="E28" s="200" t="s">
        <v>3</v>
      </c>
      <c r="F28" s="200" t="s">
        <v>3</v>
      </c>
      <c r="G28" s="200" t="s">
        <v>3</v>
      </c>
      <c r="H28" s="200" t="s">
        <v>3</v>
      </c>
      <c r="I28" s="200" t="s">
        <v>3</v>
      </c>
      <c r="J28" s="201" t="s">
        <v>3</v>
      </c>
    </row>
    <row r="29" spans="1:10" s="4" customFormat="1" ht="18" customHeight="1">
      <c r="A29" s="675"/>
      <c r="B29" s="671" t="s">
        <v>143</v>
      </c>
      <c r="C29" s="27" t="s">
        <v>144</v>
      </c>
      <c r="D29" s="206" t="s">
        <v>3</v>
      </c>
      <c r="E29" s="206" t="s">
        <v>3</v>
      </c>
      <c r="F29" s="206" t="s">
        <v>3</v>
      </c>
      <c r="G29" s="206" t="s">
        <v>3</v>
      </c>
      <c r="H29" s="206" t="s">
        <v>3</v>
      </c>
      <c r="I29" s="206" t="s">
        <v>3</v>
      </c>
      <c r="J29" s="207" t="s">
        <v>3</v>
      </c>
    </row>
    <row r="30" spans="1:10" s="4" customFormat="1" ht="18" customHeight="1">
      <c r="A30" s="675"/>
      <c r="B30" s="672"/>
      <c r="C30" s="26" t="s">
        <v>22</v>
      </c>
      <c r="D30" s="198" t="s">
        <v>3</v>
      </c>
      <c r="E30" s="198" t="s">
        <v>3</v>
      </c>
      <c r="F30" s="198" t="s">
        <v>3</v>
      </c>
      <c r="G30" s="198" t="s">
        <v>3</v>
      </c>
      <c r="H30" s="198" t="s">
        <v>3</v>
      </c>
      <c r="I30" s="198" t="s">
        <v>3</v>
      </c>
      <c r="J30" s="199" t="s">
        <v>3</v>
      </c>
    </row>
    <row r="31" spans="1:10" s="4" customFormat="1" ht="18" customHeight="1">
      <c r="A31" s="675"/>
      <c r="B31" s="672"/>
      <c r="C31" s="26" t="s">
        <v>23</v>
      </c>
      <c r="D31" s="198" t="s">
        <v>3</v>
      </c>
      <c r="E31" s="198" t="s">
        <v>3</v>
      </c>
      <c r="F31" s="198" t="s">
        <v>3</v>
      </c>
      <c r="G31" s="198" t="s">
        <v>3</v>
      </c>
      <c r="H31" s="198" t="s">
        <v>3</v>
      </c>
      <c r="I31" s="198" t="s">
        <v>3</v>
      </c>
      <c r="J31" s="199" t="s">
        <v>3</v>
      </c>
    </row>
    <row r="32" spans="1:10" s="4" customFormat="1" ht="18" customHeight="1">
      <c r="A32" s="675"/>
      <c r="B32" s="672"/>
      <c r="C32" s="26" t="s">
        <v>40</v>
      </c>
      <c r="D32" s="198" t="s">
        <v>3</v>
      </c>
      <c r="E32" s="198" t="s">
        <v>3</v>
      </c>
      <c r="F32" s="198" t="s">
        <v>3</v>
      </c>
      <c r="G32" s="198" t="s">
        <v>3</v>
      </c>
      <c r="H32" s="198" t="s">
        <v>3</v>
      </c>
      <c r="I32" s="198" t="s">
        <v>3</v>
      </c>
      <c r="J32" s="199" t="s">
        <v>3</v>
      </c>
    </row>
    <row r="33" spans="1:10" s="4" customFormat="1" ht="18" customHeight="1">
      <c r="A33" s="675"/>
      <c r="B33" s="672"/>
      <c r="C33" s="26" t="s">
        <v>187</v>
      </c>
      <c r="D33" s="198" t="s">
        <v>3</v>
      </c>
      <c r="E33" s="198" t="s">
        <v>3</v>
      </c>
      <c r="F33" s="198" t="s">
        <v>3</v>
      </c>
      <c r="G33" s="198" t="s">
        <v>3</v>
      </c>
      <c r="H33" s="198" t="s">
        <v>3</v>
      </c>
      <c r="I33" s="198" t="s">
        <v>3</v>
      </c>
      <c r="J33" s="199" t="s">
        <v>3</v>
      </c>
    </row>
    <row r="34" spans="1:10" s="4" customFormat="1" ht="18" customHeight="1">
      <c r="A34" s="675"/>
      <c r="B34" s="678"/>
      <c r="C34" s="28" t="s">
        <v>41</v>
      </c>
      <c r="D34" s="208" t="s">
        <v>3</v>
      </c>
      <c r="E34" s="208" t="s">
        <v>3</v>
      </c>
      <c r="F34" s="208" t="s">
        <v>3</v>
      </c>
      <c r="G34" s="208" t="s">
        <v>3</v>
      </c>
      <c r="H34" s="208" t="s">
        <v>3</v>
      </c>
      <c r="I34" s="208" t="s">
        <v>3</v>
      </c>
      <c r="J34" s="209" t="s">
        <v>3</v>
      </c>
    </row>
    <row r="35" spans="1:10" s="4" customFormat="1" ht="18" customHeight="1">
      <c r="A35" s="675"/>
      <c r="B35" s="680" t="s">
        <v>42</v>
      </c>
      <c r="C35" s="31" t="s">
        <v>43</v>
      </c>
      <c r="D35" s="212" t="s">
        <v>3</v>
      </c>
      <c r="E35" s="212" t="s">
        <v>3</v>
      </c>
      <c r="F35" s="212" t="s">
        <v>3</v>
      </c>
      <c r="G35" s="212" t="s">
        <v>3</v>
      </c>
      <c r="H35" s="212" t="s">
        <v>3</v>
      </c>
      <c r="I35" s="212" t="s">
        <v>3</v>
      </c>
      <c r="J35" s="213" t="s">
        <v>3</v>
      </c>
    </row>
    <row r="36" spans="1:10" s="4" customFormat="1" ht="18" customHeight="1" thickBot="1">
      <c r="A36" s="676"/>
      <c r="B36" s="673"/>
      <c r="C36" s="29" t="s">
        <v>24</v>
      </c>
      <c r="D36" s="210" t="s">
        <v>3</v>
      </c>
      <c r="E36" s="210" t="s">
        <v>3</v>
      </c>
      <c r="F36" s="210" t="s">
        <v>3</v>
      </c>
      <c r="G36" s="210" t="s">
        <v>3</v>
      </c>
      <c r="H36" s="210" t="s">
        <v>3</v>
      </c>
      <c r="I36" s="210" t="s">
        <v>3</v>
      </c>
      <c r="J36" s="211" t="s">
        <v>3</v>
      </c>
    </row>
    <row r="37" spans="1:10" s="4" customFormat="1" ht="18" customHeight="1">
      <c r="A37" s="674" t="s">
        <v>44</v>
      </c>
      <c r="B37" s="677" t="s">
        <v>45</v>
      </c>
      <c r="C37" s="25" t="s">
        <v>46</v>
      </c>
      <c r="D37" s="196" t="s">
        <v>3</v>
      </c>
      <c r="E37" s="196" t="s">
        <v>3</v>
      </c>
      <c r="F37" s="196" t="s">
        <v>3</v>
      </c>
      <c r="G37" s="196" t="s">
        <v>3</v>
      </c>
      <c r="H37" s="196" t="s">
        <v>3</v>
      </c>
      <c r="I37" s="196" t="s">
        <v>3</v>
      </c>
      <c r="J37" s="197" t="s">
        <v>3</v>
      </c>
    </row>
    <row r="38" spans="1:10" s="4" customFormat="1" ht="18" customHeight="1">
      <c r="A38" s="675"/>
      <c r="B38" s="672"/>
      <c r="C38" s="26" t="s">
        <v>47</v>
      </c>
      <c r="D38" s="198" t="s">
        <v>3</v>
      </c>
      <c r="E38" s="198" t="s">
        <v>3</v>
      </c>
      <c r="F38" s="198" t="s">
        <v>3</v>
      </c>
      <c r="G38" s="198" t="s">
        <v>3</v>
      </c>
      <c r="H38" s="198" t="s">
        <v>3</v>
      </c>
      <c r="I38" s="198" t="s">
        <v>3</v>
      </c>
      <c r="J38" s="199" t="s">
        <v>3</v>
      </c>
    </row>
    <row r="39" spans="1:10" s="4" customFormat="1" ht="18" customHeight="1">
      <c r="A39" s="675"/>
      <c r="B39" s="672"/>
      <c r="C39" s="26" t="s">
        <v>48</v>
      </c>
      <c r="D39" s="198" t="s">
        <v>3</v>
      </c>
      <c r="E39" s="198" t="s">
        <v>3</v>
      </c>
      <c r="F39" s="198" t="s">
        <v>3</v>
      </c>
      <c r="G39" s="198" t="s">
        <v>3</v>
      </c>
      <c r="H39" s="198" t="s">
        <v>3</v>
      </c>
      <c r="I39" s="198" t="s">
        <v>3</v>
      </c>
      <c r="J39" s="199" t="s">
        <v>3</v>
      </c>
    </row>
    <row r="40" spans="1:10" s="4" customFormat="1" ht="18" customHeight="1">
      <c r="A40" s="675"/>
      <c r="B40" s="678"/>
      <c r="C40" s="28" t="s">
        <v>25</v>
      </c>
      <c r="D40" s="208" t="s">
        <v>3</v>
      </c>
      <c r="E40" s="208" t="s">
        <v>3</v>
      </c>
      <c r="F40" s="208" t="s">
        <v>3</v>
      </c>
      <c r="G40" s="208" t="s">
        <v>3</v>
      </c>
      <c r="H40" s="208" t="s">
        <v>3</v>
      </c>
      <c r="I40" s="208" t="s">
        <v>3</v>
      </c>
      <c r="J40" s="209" t="s">
        <v>3</v>
      </c>
    </row>
    <row r="41" spans="1:10" s="4" customFormat="1" ht="18" customHeight="1">
      <c r="A41" s="675"/>
      <c r="B41" s="671" t="s">
        <v>49</v>
      </c>
      <c r="C41" s="27" t="s">
        <v>50</v>
      </c>
      <c r="D41" s="206" t="s">
        <v>3</v>
      </c>
      <c r="E41" s="206" t="s">
        <v>3</v>
      </c>
      <c r="F41" s="206" t="s">
        <v>3</v>
      </c>
      <c r="G41" s="206" t="s">
        <v>3</v>
      </c>
      <c r="H41" s="206" t="s">
        <v>3</v>
      </c>
      <c r="I41" s="206" t="s">
        <v>3</v>
      </c>
      <c r="J41" s="207" t="s">
        <v>3</v>
      </c>
    </row>
    <row r="42" spans="1:10" s="4" customFormat="1" ht="18" customHeight="1">
      <c r="A42" s="675"/>
      <c r="B42" s="672"/>
      <c r="C42" s="26" t="s">
        <v>51</v>
      </c>
      <c r="D42" s="198" t="s">
        <v>3</v>
      </c>
      <c r="E42" s="198" t="s">
        <v>3</v>
      </c>
      <c r="F42" s="198" t="s">
        <v>3</v>
      </c>
      <c r="G42" s="198" t="s">
        <v>3</v>
      </c>
      <c r="H42" s="198" t="s">
        <v>3</v>
      </c>
      <c r="I42" s="198" t="s">
        <v>3</v>
      </c>
      <c r="J42" s="199" t="s">
        <v>3</v>
      </c>
    </row>
    <row r="43" spans="1:10" s="4" customFormat="1" ht="18" customHeight="1">
      <c r="A43" s="675"/>
      <c r="B43" s="672"/>
      <c r="C43" s="26" t="s">
        <v>145</v>
      </c>
      <c r="D43" s="198" t="s">
        <v>3</v>
      </c>
      <c r="E43" s="198" t="s">
        <v>3</v>
      </c>
      <c r="F43" s="198" t="s">
        <v>3</v>
      </c>
      <c r="G43" s="198" t="s">
        <v>3</v>
      </c>
      <c r="H43" s="198" t="s">
        <v>3</v>
      </c>
      <c r="I43" s="198" t="s">
        <v>3</v>
      </c>
      <c r="J43" s="199" t="s">
        <v>3</v>
      </c>
    </row>
    <row r="44" spans="1:10" s="4" customFormat="1" ht="18" customHeight="1" thickBot="1">
      <c r="A44" s="676"/>
      <c r="B44" s="673"/>
      <c r="C44" s="29" t="s">
        <v>146</v>
      </c>
      <c r="D44" s="210" t="s">
        <v>3</v>
      </c>
      <c r="E44" s="210" t="s">
        <v>3</v>
      </c>
      <c r="F44" s="210" t="s">
        <v>3</v>
      </c>
      <c r="G44" s="210" t="s">
        <v>3</v>
      </c>
      <c r="H44" s="210" t="s">
        <v>3</v>
      </c>
      <c r="I44" s="210" t="s">
        <v>3</v>
      </c>
      <c r="J44" s="211" t="s">
        <v>3</v>
      </c>
    </row>
    <row r="45" spans="1:10" s="4" customFormat="1" ht="18" customHeight="1">
      <c r="A45" s="674" t="s">
        <v>52</v>
      </c>
      <c r="B45" s="677" t="s">
        <v>53</v>
      </c>
      <c r="C45" s="25" t="s">
        <v>54</v>
      </c>
      <c r="D45" s="196" t="s">
        <v>3</v>
      </c>
      <c r="E45" s="196" t="s">
        <v>3</v>
      </c>
      <c r="F45" s="196" t="s">
        <v>3</v>
      </c>
      <c r="G45" s="196" t="s">
        <v>3</v>
      </c>
      <c r="H45" s="196" t="s">
        <v>3</v>
      </c>
      <c r="I45" s="196" t="s">
        <v>3</v>
      </c>
      <c r="J45" s="197" t="s">
        <v>3</v>
      </c>
    </row>
    <row r="46" spans="1:10" s="4" customFormat="1" ht="18" customHeight="1">
      <c r="A46" s="675"/>
      <c r="B46" s="672"/>
      <c r="C46" s="26" t="s">
        <v>55</v>
      </c>
      <c r="D46" s="198" t="s">
        <v>3</v>
      </c>
      <c r="E46" s="198" t="s">
        <v>3</v>
      </c>
      <c r="F46" s="198" t="s">
        <v>3</v>
      </c>
      <c r="G46" s="198" t="s">
        <v>3</v>
      </c>
      <c r="H46" s="198" t="s">
        <v>3</v>
      </c>
      <c r="I46" s="198" t="s">
        <v>3</v>
      </c>
      <c r="J46" s="199" t="s">
        <v>3</v>
      </c>
    </row>
    <row r="47" spans="1:10" s="4" customFormat="1" ht="18" customHeight="1">
      <c r="A47" s="675"/>
      <c r="B47" s="672"/>
      <c r="C47" s="26" t="s">
        <v>56</v>
      </c>
      <c r="D47" s="198" t="s">
        <v>3</v>
      </c>
      <c r="E47" s="198" t="s">
        <v>3</v>
      </c>
      <c r="F47" s="198" t="s">
        <v>3</v>
      </c>
      <c r="G47" s="198" t="s">
        <v>3</v>
      </c>
      <c r="H47" s="198" t="s">
        <v>3</v>
      </c>
      <c r="I47" s="198" t="s">
        <v>3</v>
      </c>
      <c r="J47" s="199" t="s">
        <v>3</v>
      </c>
    </row>
    <row r="48" spans="1:10" s="4" customFormat="1" ht="18" customHeight="1">
      <c r="A48" s="675"/>
      <c r="B48" s="672"/>
      <c r="C48" s="26" t="s">
        <v>57</v>
      </c>
      <c r="D48" s="198" t="s">
        <v>3</v>
      </c>
      <c r="E48" s="198" t="s">
        <v>3</v>
      </c>
      <c r="F48" s="198" t="s">
        <v>3</v>
      </c>
      <c r="G48" s="198" t="s">
        <v>3</v>
      </c>
      <c r="H48" s="198" t="s">
        <v>3</v>
      </c>
      <c r="I48" s="198" t="s">
        <v>3</v>
      </c>
      <c r="J48" s="199" t="s">
        <v>3</v>
      </c>
    </row>
    <row r="49" spans="1:10" s="4" customFormat="1" ht="18" customHeight="1">
      <c r="A49" s="675"/>
      <c r="B49" s="678"/>
      <c r="C49" s="28" t="s">
        <v>58</v>
      </c>
      <c r="D49" s="208" t="s">
        <v>3</v>
      </c>
      <c r="E49" s="208" t="s">
        <v>3</v>
      </c>
      <c r="F49" s="208" t="s">
        <v>3</v>
      </c>
      <c r="G49" s="208" t="s">
        <v>3</v>
      </c>
      <c r="H49" s="208" t="s">
        <v>3</v>
      </c>
      <c r="I49" s="208" t="s">
        <v>3</v>
      </c>
      <c r="J49" s="209" t="s">
        <v>3</v>
      </c>
    </row>
    <row r="50" spans="1:10" s="4" customFormat="1" ht="18" customHeight="1">
      <c r="A50" s="675"/>
      <c r="B50" s="671" t="s">
        <v>59</v>
      </c>
      <c r="C50" s="27" t="s">
        <v>60</v>
      </c>
      <c r="D50" s="206" t="s">
        <v>3</v>
      </c>
      <c r="E50" s="206" t="s">
        <v>3</v>
      </c>
      <c r="F50" s="206" t="s">
        <v>3</v>
      </c>
      <c r="G50" s="206" t="s">
        <v>3</v>
      </c>
      <c r="H50" s="206" t="s">
        <v>3</v>
      </c>
      <c r="I50" s="206" t="s">
        <v>3</v>
      </c>
      <c r="J50" s="207" t="s">
        <v>3</v>
      </c>
    </row>
    <row r="51" spans="1:10" s="4" customFormat="1" ht="18" customHeight="1">
      <c r="A51" s="675"/>
      <c r="B51" s="672"/>
      <c r="C51" s="26" t="s">
        <v>61</v>
      </c>
      <c r="D51" s="198" t="s">
        <v>3</v>
      </c>
      <c r="E51" s="198" t="s">
        <v>3</v>
      </c>
      <c r="F51" s="198" t="s">
        <v>3</v>
      </c>
      <c r="G51" s="198" t="s">
        <v>3</v>
      </c>
      <c r="H51" s="198" t="s">
        <v>3</v>
      </c>
      <c r="I51" s="198" t="s">
        <v>3</v>
      </c>
      <c r="J51" s="199" t="s">
        <v>3</v>
      </c>
    </row>
    <row r="52" spans="1:10" s="4" customFormat="1" ht="18" customHeight="1">
      <c r="A52" s="675"/>
      <c r="B52" s="672"/>
      <c r="C52" s="26" t="s">
        <v>62</v>
      </c>
      <c r="D52" s="198" t="s">
        <v>3</v>
      </c>
      <c r="E52" s="198" t="s">
        <v>3</v>
      </c>
      <c r="F52" s="198" t="s">
        <v>3</v>
      </c>
      <c r="G52" s="198" t="s">
        <v>3</v>
      </c>
      <c r="H52" s="198" t="s">
        <v>3</v>
      </c>
      <c r="I52" s="198" t="s">
        <v>3</v>
      </c>
      <c r="J52" s="199" t="s">
        <v>3</v>
      </c>
    </row>
    <row r="53" spans="1:10" s="4" customFormat="1" ht="18" customHeight="1">
      <c r="A53" s="675"/>
      <c r="B53" s="672"/>
      <c r="C53" s="26" t="s">
        <v>63</v>
      </c>
      <c r="D53" s="198" t="s">
        <v>3</v>
      </c>
      <c r="E53" s="198" t="s">
        <v>3</v>
      </c>
      <c r="F53" s="198" t="s">
        <v>3</v>
      </c>
      <c r="G53" s="198" t="s">
        <v>3</v>
      </c>
      <c r="H53" s="198" t="s">
        <v>3</v>
      </c>
      <c r="I53" s="198" t="s">
        <v>3</v>
      </c>
      <c r="J53" s="199" t="s">
        <v>3</v>
      </c>
    </row>
    <row r="54" spans="1:10" s="4" customFormat="1" ht="18" customHeight="1" thickBot="1">
      <c r="A54" s="676"/>
      <c r="B54" s="673"/>
      <c r="C54" s="32" t="s">
        <v>64</v>
      </c>
      <c r="D54" s="210" t="s">
        <v>3</v>
      </c>
      <c r="E54" s="210" t="s">
        <v>3</v>
      </c>
      <c r="F54" s="210" t="s">
        <v>3</v>
      </c>
      <c r="G54" s="210" t="s">
        <v>3</v>
      </c>
      <c r="H54" s="210" t="s">
        <v>3</v>
      </c>
      <c r="I54" s="210" t="s">
        <v>3</v>
      </c>
      <c r="J54" s="211" t="s">
        <v>3</v>
      </c>
    </row>
    <row r="55" spans="1:10" s="4" customFormat="1" ht="18" customHeight="1">
      <c r="A55" s="689" t="s">
        <v>26</v>
      </c>
      <c r="B55" s="690"/>
      <c r="C55" s="33" t="s">
        <v>27</v>
      </c>
      <c r="D55" s="196" t="s">
        <v>3</v>
      </c>
      <c r="E55" s="196" t="s">
        <v>3</v>
      </c>
      <c r="F55" s="196" t="s">
        <v>3</v>
      </c>
      <c r="G55" s="196" t="s">
        <v>3</v>
      </c>
      <c r="H55" s="196" t="s">
        <v>3</v>
      </c>
      <c r="I55" s="196" t="s">
        <v>3</v>
      </c>
      <c r="J55" s="197" t="s">
        <v>3</v>
      </c>
    </row>
    <row r="56" spans="1:10" s="4" customFormat="1" ht="18" customHeight="1" thickBot="1">
      <c r="A56" s="691"/>
      <c r="B56" s="692"/>
      <c r="C56" s="34" t="s">
        <v>28</v>
      </c>
      <c r="D56" s="210" t="s">
        <v>3</v>
      </c>
      <c r="E56" s="210" t="s">
        <v>3</v>
      </c>
      <c r="F56" s="210" t="s">
        <v>3</v>
      </c>
      <c r="G56" s="210" t="s">
        <v>3</v>
      </c>
      <c r="H56" s="210" t="s">
        <v>3</v>
      </c>
      <c r="I56" s="210" t="s">
        <v>3</v>
      </c>
      <c r="J56" s="211" t="s">
        <v>3</v>
      </c>
    </row>
    <row r="57" spans="1:10" s="4" customFormat="1" ht="18" customHeight="1">
      <c r="A57" s="693" t="s">
        <v>29</v>
      </c>
      <c r="B57" s="694"/>
      <c r="C57" s="115" t="s">
        <v>147</v>
      </c>
      <c r="D57" s="196" t="s">
        <v>3</v>
      </c>
      <c r="E57" s="196" t="s">
        <v>3</v>
      </c>
      <c r="F57" s="196" t="s">
        <v>3</v>
      </c>
      <c r="G57" s="196" t="s">
        <v>3</v>
      </c>
      <c r="H57" s="196" t="s">
        <v>3</v>
      </c>
      <c r="I57" s="196" t="s">
        <v>3</v>
      </c>
      <c r="J57" s="197" t="s">
        <v>3</v>
      </c>
    </row>
    <row r="58" spans="1:10" s="4" customFormat="1" ht="18" customHeight="1">
      <c r="A58" s="695"/>
      <c r="B58" s="696"/>
      <c r="C58" s="329" t="s">
        <v>174</v>
      </c>
      <c r="D58" s="198" t="s">
        <v>3</v>
      </c>
      <c r="E58" s="198" t="s">
        <v>3</v>
      </c>
      <c r="F58" s="198" t="s">
        <v>3</v>
      </c>
      <c r="G58" s="198" t="s">
        <v>3</v>
      </c>
      <c r="H58" s="198" t="s">
        <v>3</v>
      </c>
      <c r="I58" s="198" t="s">
        <v>3</v>
      </c>
      <c r="J58" s="199" t="s">
        <v>3</v>
      </c>
    </row>
    <row r="59" spans="1:10" s="4" customFormat="1" ht="18" customHeight="1" thickBot="1">
      <c r="A59" s="697"/>
      <c r="B59" s="698"/>
      <c r="C59" s="330" t="s">
        <v>174</v>
      </c>
      <c r="D59" s="210" t="s">
        <v>3</v>
      </c>
      <c r="E59" s="210" t="s">
        <v>3</v>
      </c>
      <c r="F59" s="210" t="s">
        <v>3</v>
      </c>
      <c r="G59" s="210" t="s">
        <v>3</v>
      </c>
      <c r="H59" s="210" t="s">
        <v>3</v>
      </c>
      <c r="I59" s="210" t="s">
        <v>3</v>
      </c>
      <c r="J59" s="211" t="s">
        <v>3</v>
      </c>
    </row>
    <row r="60" spans="1:10" s="4" customFormat="1" ht="12" customHeight="1" thickBot="1">
      <c r="A60" s="140"/>
      <c r="B60" s="117"/>
      <c r="C60" s="141"/>
      <c r="D60" s="35"/>
      <c r="E60" s="36"/>
      <c r="F60" s="36"/>
      <c r="G60" s="36"/>
      <c r="H60" s="36"/>
      <c r="I60" s="36"/>
      <c r="J60" s="36"/>
    </row>
    <row r="61" spans="1:10" s="4" customFormat="1" ht="30.75" customHeight="1">
      <c r="A61" s="681" t="s">
        <v>198</v>
      </c>
      <c r="B61" s="682"/>
      <c r="C61" s="682"/>
      <c r="D61" s="326"/>
      <c r="E61" s="326"/>
      <c r="F61" s="326"/>
      <c r="G61" s="326"/>
      <c r="H61" s="326"/>
      <c r="I61" s="326"/>
      <c r="J61" s="327"/>
    </row>
    <row r="62" spans="1:10" s="4" customFormat="1" ht="19.5" customHeight="1">
      <c r="A62" s="320"/>
      <c r="B62" s="321"/>
      <c r="C62" s="321"/>
      <c r="D62" s="321"/>
      <c r="E62" s="321"/>
      <c r="F62" s="321"/>
      <c r="G62" s="321"/>
      <c r="H62" s="321"/>
      <c r="I62" s="321"/>
      <c r="J62" s="322"/>
    </row>
    <row r="63" spans="1:10" s="4" customFormat="1" ht="19.5" customHeight="1">
      <c r="A63" s="320"/>
      <c r="B63" s="321"/>
      <c r="C63" s="321"/>
      <c r="D63" s="321"/>
      <c r="E63" s="321"/>
      <c r="F63" s="321"/>
      <c r="G63" s="321"/>
      <c r="H63" s="321"/>
      <c r="I63" s="321"/>
      <c r="J63" s="322"/>
    </row>
    <row r="64" spans="1:10" s="4" customFormat="1" ht="19.5" customHeight="1">
      <c r="A64" s="320"/>
      <c r="B64" s="321"/>
      <c r="C64" s="321"/>
      <c r="D64" s="321"/>
      <c r="E64" s="321"/>
      <c r="F64" s="321"/>
      <c r="G64" s="321"/>
      <c r="H64" s="321"/>
      <c r="I64" s="321"/>
      <c r="J64" s="322"/>
    </row>
    <row r="65" spans="1:10" s="4" customFormat="1" ht="19.5" customHeight="1" thickBot="1">
      <c r="A65" s="323"/>
      <c r="B65" s="324"/>
      <c r="C65" s="324"/>
      <c r="D65" s="324"/>
      <c r="E65" s="324"/>
      <c r="F65" s="324"/>
      <c r="G65" s="324"/>
      <c r="H65" s="324"/>
      <c r="I65" s="324"/>
      <c r="J65" s="325"/>
    </row>
  </sheetData>
  <sheetProtection password="CA63" sheet="1" objects="1" scenarios="1"/>
  <mergeCells count="20">
    <mergeCell ref="A61:C61"/>
    <mergeCell ref="D5:J5"/>
    <mergeCell ref="A5:C6"/>
    <mergeCell ref="A7:A25"/>
    <mergeCell ref="B7:B20"/>
    <mergeCell ref="A55:B56"/>
    <mergeCell ref="A57:B59"/>
    <mergeCell ref="B21:B22"/>
    <mergeCell ref="B23:B25"/>
    <mergeCell ref="A26:A36"/>
    <mergeCell ref="A1:D1"/>
    <mergeCell ref="B41:B44"/>
    <mergeCell ref="A45:A54"/>
    <mergeCell ref="B45:B49"/>
    <mergeCell ref="B50:B54"/>
    <mergeCell ref="A37:A44"/>
    <mergeCell ref="B26:B28"/>
    <mergeCell ref="B29:B34"/>
    <mergeCell ref="B35:B36"/>
    <mergeCell ref="B37:B40"/>
  </mergeCells>
  <dataValidations count="3">
    <dataValidation type="list" allowBlank="1" showInputMessage="1" showErrorMessage="1" sqref="D7:J7 D10:J14 D16:J59">
      <formula1>"□,■"</formula1>
    </dataValidation>
    <dataValidation type="whole" operator="greaterThanOrEqual" allowBlank="1" showInputMessage="1" showErrorMessage="1" sqref="D9:J9">
      <formula1>0</formula1>
    </dataValidation>
    <dataValidation allowBlank="1" showInputMessage="1" showErrorMessage="1" sqref="D8:J8"/>
  </dataValidations>
  <printOptions/>
  <pageMargins left="0.67" right="0.27" top="0.38" bottom="0.19" header="0.36" footer="0.28"/>
  <pageSetup fitToHeight="2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="55" zoomScaleNormal="55" zoomScalePageLayoutView="0" workbookViewId="0" topLeftCell="A1">
      <selection activeCell="V19" sqref="V19"/>
    </sheetView>
  </sheetViews>
  <sheetFormatPr defaultColWidth="9.00390625" defaultRowHeight="13.5"/>
  <cols>
    <col min="1" max="6" width="9.00390625" style="59" customWidth="1"/>
    <col min="7" max="8" width="2.50390625" style="59" customWidth="1"/>
    <col min="9" max="9" width="9.00390625" style="59" customWidth="1"/>
    <col min="10" max="10" width="3.125" style="59" customWidth="1"/>
    <col min="11" max="11" width="16.875" style="59" customWidth="1"/>
    <col min="12" max="12" width="2.75390625" style="59" customWidth="1"/>
    <col min="13" max="13" width="16.50390625" style="59" customWidth="1"/>
    <col min="14" max="14" width="9.00390625" style="59" customWidth="1"/>
    <col min="15" max="15" width="13.25390625" style="59" customWidth="1"/>
    <col min="16" max="16" width="6.375" style="59" customWidth="1"/>
    <col min="17" max="17" width="9.00390625" style="59" hidden="1" customWidth="1"/>
    <col min="18" max="16384" width="9.00390625" style="59" customWidth="1"/>
  </cols>
  <sheetData>
    <row r="1" spans="1:4" ht="40.5" customHeight="1" thickBot="1">
      <c r="A1" s="431" t="s">
        <v>258</v>
      </c>
      <c r="B1" s="432"/>
      <c r="C1" s="432"/>
      <c r="D1" s="433"/>
    </row>
    <row r="2" spans="1:4" ht="12.75" customHeight="1">
      <c r="A2" s="41"/>
      <c r="B2" s="41"/>
      <c r="C2" s="41"/>
      <c r="D2" s="41"/>
    </row>
    <row r="3" ht="21">
      <c r="A3" s="99" t="s">
        <v>104</v>
      </c>
    </row>
    <row r="4" ht="18" thickBot="1"/>
    <row r="5" spans="1:15" ht="22.5" customHeight="1">
      <c r="A5" s="777"/>
      <c r="B5" s="777"/>
      <c r="C5" s="145"/>
      <c r="D5" s="127"/>
      <c r="F5" s="64"/>
      <c r="G5" s="64"/>
      <c r="H5" s="444" t="s">
        <v>100</v>
      </c>
      <c r="I5" s="445"/>
      <c r="J5" s="445"/>
      <c r="K5" s="446"/>
      <c r="L5" s="479" t="str">
        <f>IF(OR(Q9="Ａ",Q10="Ａ",Q11="Ａ"),"Ａ",IF(OR(Q9="Ｂ",Q10="Ｂ",Q11="Ｂ"),"Ｂ",IF(OR(Q9="Ｃ",Q10="Ｃ",Q11="Ｃ"),"Ｃ","-")))</f>
        <v>-</v>
      </c>
      <c r="M5" s="480"/>
      <c r="N5" s="480"/>
      <c r="O5" s="481"/>
    </row>
    <row r="6" spans="1:15" ht="22.5" customHeight="1" thickBot="1">
      <c r="A6" s="478"/>
      <c r="B6" s="478"/>
      <c r="C6" s="127"/>
      <c r="D6" s="127"/>
      <c r="F6" s="65"/>
      <c r="G6" s="65"/>
      <c r="H6" s="447"/>
      <c r="I6" s="448"/>
      <c r="J6" s="448"/>
      <c r="K6" s="449"/>
      <c r="L6" s="482"/>
      <c r="M6" s="483"/>
      <c r="N6" s="483"/>
      <c r="O6" s="484"/>
    </row>
    <row r="7" spans="1:8" ht="21" customHeight="1" thickBot="1">
      <c r="A7" s="76"/>
      <c r="B7" s="76"/>
      <c r="C7" s="75"/>
      <c r="D7" s="75"/>
      <c r="F7" s="65"/>
      <c r="G7" s="65"/>
      <c r="H7" s="65"/>
    </row>
    <row r="8" spans="1:15" ht="24.75" customHeight="1" thickBot="1">
      <c r="A8" s="702" t="s">
        <v>156</v>
      </c>
      <c r="B8" s="703"/>
      <c r="C8" s="703"/>
      <c r="D8" s="703"/>
      <c r="E8" s="703"/>
      <c r="F8" s="703"/>
      <c r="G8" s="703"/>
      <c r="H8" s="703"/>
      <c r="I8" s="703"/>
      <c r="J8" s="704"/>
      <c r="K8" s="231" t="s">
        <v>101</v>
      </c>
      <c r="M8" s="778" t="s">
        <v>183</v>
      </c>
      <c r="N8" s="473"/>
      <c r="O8" s="779"/>
    </row>
    <row r="9" spans="1:17" ht="24.75" customHeight="1" thickBot="1">
      <c r="A9" s="783" t="s">
        <v>83</v>
      </c>
      <c r="B9" s="720"/>
      <c r="C9" s="720"/>
      <c r="D9" s="720"/>
      <c r="E9" s="720"/>
      <c r="F9" s="720"/>
      <c r="G9" s="720"/>
      <c r="H9" s="720"/>
      <c r="I9" s="720"/>
      <c r="J9" s="784"/>
      <c r="K9" s="214" t="s">
        <v>3</v>
      </c>
      <c r="M9" s="780"/>
      <c r="N9" s="781"/>
      <c r="O9" s="782"/>
      <c r="Q9" s="146" t="str">
        <f>IF(AND(K9="■",H16="■",H17="■",H18="■",H19="■",H20="■",H21="■",H22="■"),"Ａ",IF(AND(K9="■",H16="■",H17="■"),"Ｂ",IF(OR(K9="■",H16="■",H17="■",H18="■",H19="■",H20="■",H21="■",H22="■"),"Ｃ","-")))</f>
        <v>-</v>
      </c>
    </row>
    <row r="10" spans="1:17" ht="24.75" customHeight="1">
      <c r="A10" s="721" t="s">
        <v>84</v>
      </c>
      <c r="B10" s="464"/>
      <c r="C10" s="464"/>
      <c r="D10" s="464"/>
      <c r="E10" s="464"/>
      <c r="F10" s="464"/>
      <c r="G10" s="464"/>
      <c r="H10" s="464"/>
      <c r="I10" s="464"/>
      <c r="J10" s="759"/>
      <c r="K10" s="215" t="s">
        <v>3</v>
      </c>
      <c r="M10" s="760"/>
      <c r="N10" s="761"/>
      <c r="O10" s="762"/>
      <c r="Q10" s="146" t="str">
        <f>IF(AND(K10="■",H28="■",H29="■",H30="■",H31="■",H32="■",H33="■",H34="■",Q35="A",H39="■"),"Ａ",IF(AND(K10="■",H28="■",H29="■",H32="■",H33="■",H34="■"),"Ｂ",IF(OR(K10="■",H28="■",H29="■",H30="■",H31="■",H32="■",H33="■",H34="■",H35="■",H36="■",H37="■",H38="■",H39="■"),"Ｃ","-")))</f>
        <v>-</v>
      </c>
    </row>
    <row r="11" spans="1:17" ht="24.75" customHeight="1" thickBot="1">
      <c r="A11" s="722" t="s">
        <v>85</v>
      </c>
      <c r="B11" s="723"/>
      <c r="C11" s="723"/>
      <c r="D11" s="723"/>
      <c r="E11" s="723"/>
      <c r="F11" s="723"/>
      <c r="G11" s="723"/>
      <c r="H11" s="723"/>
      <c r="I11" s="723"/>
      <c r="J11" s="769"/>
      <c r="K11" s="216" t="s">
        <v>3</v>
      </c>
      <c r="M11" s="763"/>
      <c r="N11" s="764"/>
      <c r="O11" s="765"/>
      <c r="Q11" s="146" t="str">
        <f>IF(AND(K11="■",H28="■",H29="■",H30="■",H31="■",H32="■",H33="■",H34="■",Q35="A",H39="■"),"Ａ",IF(AND(K11="■",H28="■",H29="■",H32="■",H33="■",H34="■"),"Ｂ",IF(OR(K11="■",H28="■",H29="■",H30="■",H31="■",H32="■",H33="■",H34="■",H35="■",H36="■",H37="■",H38="■",H39="■"),"Ｃ","-")))</f>
        <v>-</v>
      </c>
    </row>
    <row r="12" spans="10:15" ht="12" customHeight="1">
      <c r="J12" s="139"/>
      <c r="M12" s="763"/>
      <c r="N12" s="764"/>
      <c r="O12" s="765"/>
    </row>
    <row r="13" spans="1:15" s="138" customFormat="1" ht="21">
      <c r="A13" s="99" t="s">
        <v>184</v>
      </c>
      <c r="M13" s="763"/>
      <c r="N13" s="764"/>
      <c r="O13" s="765"/>
    </row>
    <row r="14" spans="1:15" ht="9.75" customHeight="1" thickBot="1">
      <c r="A14" s="114"/>
      <c r="M14" s="763"/>
      <c r="N14" s="764"/>
      <c r="O14" s="765"/>
    </row>
    <row r="15" spans="1:15" ht="30.75" customHeight="1" thickBot="1">
      <c r="A15" s="770" t="s">
        <v>164</v>
      </c>
      <c r="B15" s="771"/>
      <c r="C15" s="771"/>
      <c r="D15" s="771"/>
      <c r="E15" s="771"/>
      <c r="F15" s="771"/>
      <c r="G15" s="772"/>
      <c r="H15" s="773" t="s">
        <v>101</v>
      </c>
      <c r="I15" s="774"/>
      <c r="J15" s="775"/>
      <c r="K15" s="147" t="s">
        <v>159</v>
      </c>
      <c r="M15" s="763"/>
      <c r="N15" s="764"/>
      <c r="O15" s="765"/>
    </row>
    <row r="16" spans="1:15" ht="30.75" customHeight="1">
      <c r="A16" s="733" t="s">
        <v>157</v>
      </c>
      <c r="B16" s="734"/>
      <c r="C16" s="735" t="s">
        <v>87</v>
      </c>
      <c r="D16" s="735"/>
      <c r="E16" s="735"/>
      <c r="F16" s="735"/>
      <c r="G16" s="776"/>
      <c r="H16" s="737" t="s">
        <v>3</v>
      </c>
      <c r="I16" s="738" t="s">
        <v>3</v>
      </c>
      <c r="J16" s="739" t="s">
        <v>3</v>
      </c>
      <c r="K16" s="147" t="s">
        <v>160</v>
      </c>
      <c r="M16" s="763"/>
      <c r="N16" s="764"/>
      <c r="O16" s="765"/>
    </row>
    <row r="17" spans="1:15" ht="30.75" customHeight="1">
      <c r="A17" s="721"/>
      <c r="B17" s="464"/>
      <c r="C17" s="727" t="s">
        <v>86</v>
      </c>
      <c r="D17" s="727"/>
      <c r="E17" s="727"/>
      <c r="F17" s="727"/>
      <c r="G17" s="754"/>
      <c r="H17" s="714" t="s">
        <v>3</v>
      </c>
      <c r="I17" s="715"/>
      <c r="J17" s="716"/>
      <c r="K17" s="249" t="s">
        <v>160</v>
      </c>
      <c r="M17" s="763"/>
      <c r="N17" s="764"/>
      <c r="O17" s="765"/>
    </row>
    <row r="18" spans="1:15" ht="42.75" customHeight="1">
      <c r="A18" s="721"/>
      <c r="B18" s="464"/>
      <c r="C18" s="727" t="s">
        <v>97</v>
      </c>
      <c r="D18" s="727"/>
      <c r="E18" s="727"/>
      <c r="F18" s="727"/>
      <c r="G18" s="754"/>
      <c r="H18" s="714" t="s">
        <v>3</v>
      </c>
      <c r="I18" s="715"/>
      <c r="J18" s="716"/>
      <c r="K18" s="137" t="s">
        <v>161</v>
      </c>
      <c r="M18" s="763"/>
      <c r="N18" s="764"/>
      <c r="O18" s="765"/>
    </row>
    <row r="19" spans="1:15" ht="30.75" customHeight="1">
      <c r="A19" s="719" t="s">
        <v>158</v>
      </c>
      <c r="B19" s="720"/>
      <c r="C19" s="717" t="s">
        <v>89</v>
      </c>
      <c r="D19" s="717"/>
      <c r="E19" s="717"/>
      <c r="F19" s="717"/>
      <c r="G19" s="757"/>
      <c r="H19" s="724" t="s">
        <v>3</v>
      </c>
      <c r="I19" s="725"/>
      <c r="J19" s="726"/>
      <c r="K19" s="251" t="s">
        <v>161</v>
      </c>
      <c r="M19" s="763"/>
      <c r="N19" s="764"/>
      <c r="O19" s="765"/>
    </row>
    <row r="20" spans="1:15" ht="30.75" customHeight="1">
      <c r="A20" s="721"/>
      <c r="B20" s="464"/>
      <c r="C20" s="727" t="s">
        <v>90</v>
      </c>
      <c r="D20" s="727"/>
      <c r="E20" s="727"/>
      <c r="F20" s="727"/>
      <c r="G20" s="754"/>
      <c r="H20" s="714" t="s">
        <v>3</v>
      </c>
      <c r="I20" s="715"/>
      <c r="J20" s="716"/>
      <c r="K20" s="251" t="s">
        <v>161</v>
      </c>
      <c r="M20" s="763"/>
      <c r="N20" s="764"/>
      <c r="O20" s="765"/>
    </row>
    <row r="21" spans="1:15" ht="30.75" customHeight="1">
      <c r="A21" s="721"/>
      <c r="B21" s="464"/>
      <c r="C21" s="727" t="s">
        <v>91</v>
      </c>
      <c r="D21" s="727"/>
      <c r="E21" s="727"/>
      <c r="F21" s="727"/>
      <c r="G21" s="754"/>
      <c r="H21" s="714" t="s">
        <v>3</v>
      </c>
      <c r="I21" s="715"/>
      <c r="J21" s="716"/>
      <c r="K21" s="251" t="s">
        <v>161</v>
      </c>
      <c r="M21" s="763"/>
      <c r="N21" s="764"/>
      <c r="O21" s="765"/>
    </row>
    <row r="22" spans="1:15" ht="30.75" customHeight="1" thickBot="1">
      <c r="A22" s="755"/>
      <c r="B22" s="756"/>
      <c r="C22" s="729" t="s">
        <v>96</v>
      </c>
      <c r="D22" s="729"/>
      <c r="E22" s="729"/>
      <c r="F22" s="729"/>
      <c r="G22" s="758"/>
      <c r="H22" s="699" t="s">
        <v>3</v>
      </c>
      <c r="I22" s="700"/>
      <c r="J22" s="701"/>
      <c r="K22" s="250" t="s">
        <v>161</v>
      </c>
      <c r="M22" s="763"/>
      <c r="N22" s="764"/>
      <c r="O22" s="765"/>
    </row>
    <row r="23" spans="1:15" ht="30.75" customHeight="1" thickBot="1">
      <c r="A23" s="702" t="s">
        <v>163</v>
      </c>
      <c r="B23" s="703"/>
      <c r="C23" s="703"/>
      <c r="D23" s="703"/>
      <c r="E23" s="703"/>
      <c r="F23" s="703"/>
      <c r="G23" s="704"/>
      <c r="H23" s="705" t="str">
        <f>IF(K9="■",Q9,"-")</f>
        <v>-</v>
      </c>
      <c r="I23" s="706"/>
      <c r="J23" s="706"/>
      <c r="K23" s="707"/>
      <c r="M23" s="766"/>
      <c r="N23" s="767"/>
      <c r="O23" s="768"/>
    </row>
    <row r="24" spans="1:11" ht="16.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60"/>
    </row>
    <row r="25" s="99" customFormat="1" ht="21">
      <c r="A25" s="99" t="s">
        <v>185</v>
      </c>
    </row>
    <row r="26" s="114" customFormat="1" ht="6" customHeight="1" thickBot="1"/>
    <row r="27" spans="1:15" ht="33" customHeight="1" thickBot="1">
      <c r="A27" s="374" t="s">
        <v>164</v>
      </c>
      <c r="B27" s="375"/>
      <c r="C27" s="375"/>
      <c r="D27" s="375"/>
      <c r="E27" s="375"/>
      <c r="F27" s="375"/>
      <c r="G27" s="375"/>
      <c r="H27" s="749" t="s">
        <v>101</v>
      </c>
      <c r="I27" s="750"/>
      <c r="J27" s="751"/>
      <c r="K27" s="152" t="s">
        <v>159</v>
      </c>
      <c r="M27" s="793" t="s">
        <v>281</v>
      </c>
      <c r="N27" s="794"/>
      <c r="O27" s="795"/>
    </row>
    <row r="28" spans="1:15" ht="30.75" customHeight="1">
      <c r="A28" s="733" t="s">
        <v>157</v>
      </c>
      <c r="B28" s="734"/>
      <c r="C28" s="735" t="s">
        <v>87</v>
      </c>
      <c r="D28" s="735"/>
      <c r="E28" s="735"/>
      <c r="F28" s="735"/>
      <c r="G28" s="736"/>
      <c r="H28" s="737" t="s">
        <v>3</v>
      </c>
      <c r="I28" s="738" t="s">
        <v>3</v>
      </c>
      <c r="J28" s="739" t="s">
        <v>3</v>
      </c>
      <c r="K28" s="252" t="s">
        <v>160</v>
      </c>
      <c r="M28" s="740"/>
      <c r="N28" s="741"/>
      <c r="O28" s="742"/>
    </row>
    <row r="29" spans="1:18" ht="30.75" customHeight="1">
      <c r="A29" s="721"/>
      <c r="B29" s="464"/>
      <c r="C29" s="727" t="s">
        <v>86</v>
      </c>
      <c r="D29" s="727"/>
      <c r="E29" s="727"/>
      <c r="F29" s="727"/>
      <c r="G29" s="728"/>
      <c r="H29" s="714" t="s">
        <v>3</v>
      </c>
      <c r="I29" s="715"/>
      <c r="J29" s="716"/>
      <c r="K29" s="249" t="s">
        <v>160</v>
      </c>
      <c r="M29" s="740"/>
      <c r="N29" s="741"/>
      <c r="O29" s="742"/>
      <c r="R29" s="144"/>
    </row>
    <row r="30" spans="1:18" ht="40.5" customHeight="1">
      <c r="A30" s="721"/>
      <c r="B30" s="464"/>
      <c r="C30" s="727" t="s">
        <v>97</v>
      </c>
      <c r="D30" s="727"/>
      <c r="E30" s="727"/>
      <c r="F30" s="727"/>
      <c r="G30" s="728"/>
      <c r="H30" s="714" t="s">
        <v>3</v>
      </c>
      <c r="I30" s="715"/>
      <c r="J30" s="716"/>
      <c r="K30" s="253" t="s">
        <v>161</v>
      </c>
      <c r="M30" s="740"/>
      <c r="N30" s="741"/>
      <c r="O30" s="742"/>
      <c r="R30" s="144"/>
    </row>
    <row r="31" spans="1:18" ht="30.75" customHeight="1" thickBot="1">
      <c r="A31" s="722"/>
      <c r="B31" s="723"/>
      <c r="C31" s="731" t="s">
        <v>88</v>
      </c>
      <c r="D31" s="731"/>
      <c r="E31" s="731"/>
      <c r="F31" s="731"/>
      <c r="G31" s="732"/>
      <c r="H31" s="746" t="s">
        <v>3</v>
      </c>
      <c r="I31" s="747"/>
      <c r="J31" s="748"/>
      <c r="K31" s="254" t="s">
        <v>161</v>
      </c>
      <c r="M31" s="740"/>
      <c r="N31" s="741"/>
      <c r="O31" s="742"/>
      <c r="R31" s="144"/>
    </row>
    <row r="32" spans="1:15" ht="30.75" customHeight="1">
      <c r="A32" s="719" t="s">
        <v>158</v>
      </c>
      <c r="B32" s="720"/>
      <c r="C32" s="717" t="s">
        <v>89</v>
      </c>
      <c r="D32" s="717"/>
      <c r="E32" s="717"/>
      <c r="F32" s="717"/>
      <c r="G32" s="718"/>
      <c r="H32" s="724" t="s">
        <v>3</v>
      </c>
      <c r="I32" s="725"/>
      <c r="J32" s="726"/>
      <c r="K32" s="255" t="s">
        <v>160</v>
      </c>
      <c r="M32" s="740"/>
      <c r="N32" s="741"/>
      <c r="O32" s="742"/>
    </row>
    <row r="33" spans="1:15" ht="30.75" customHeight="1">
      <c r="A33" s="721"/>
      <c r="B33" s="464"/>
      <c r="C33" s="727" t="s">
        <v>90</v>
      </c>
      <c r="D33" s="727"/>
      <c r="E33" s="727"/>
      <c r="F33" s="727"/>
      <c r="G33" s="728"/>
      <c r="H33" s="714" t="s">
        <v>3</v>
      </c>
      <c r="I33" s="715"/>
      <c r="J33" s="716"/>
      <c r="K33" s="251" t="s">
        <v>160</v>
      </c>
      <c r="M33" s="740"/>
      <c r="N33" s="741"/>
      <c r="O33" s="742"/>
    </row>
    <row r="34" spans="1:15" ht="30.75" customHeight="1">
      <c r="A34" s="721"/>
      <c r="B34" s="464"/>
      <c r="C34" s="727" t="s">
        <v>91</v>
      </c>
      <c r="D34" s="727"/>
      <c r="E34" s="727"/>
      <c r="F34" s="727"/>
      <c r="G34" s="728"/>
      <c r="H34" s="714" t="s">
        <v>3</v>
      </c>
      <c r="I34" s="715"/>
      <c r="J34" s="716"/>
      <c r="K34" s="93" t="s">
        <v>160</v>
      </c>
      <c r="M34" s="740"/>
      <c r="N34" s="741"/>
      <c r="O34" s="742"/>
    </row>
    <row r="35" spans="1:17" ht="30.75" customHeight="1">
      <c r="A35" s="721"/>
      <c r="B35" s="464"/>
      <c r="C35" s="729" t="s">
        <v>92</v>
      </c>
      <c r="D35" s="729"/>
      <c r="E35" s="729"/>
      <c r="F35" s="729"/>
      <c r="G35" s="730"/>
      <c r="H35" s="699" t="s">
        <v>3</v>
      </c>
      <c r="I35" s="700"/>
      <c r="J35" s="701"/>
      <c r="K35" s="708" t="s">
        <v>162</v>
      </c>
      <c r="M35" s="740"/>
      <c r="N35" s="741"/>
      <c r="O35" s="742"/>
      <c r="Q35" s="146" t="str">
        <f>IF(AND(H35="■",H36="■",H37="■"),"A",IF(AND(H35="■",H36="■",H38="■"),"A",IF(AND(H35="■",H37="■",H38="■"),"A",IF(AND(H36="■",H37="■",H38="■"),"A","Ｂ"))))</f>
        <v>Ｂ</v>
      </c>
    </row>
    <row r="36" spans="1:15" ht="30.75" customHeight="1">
      <c r="A36" s="721"/>
      <c r="B36" s="464"/>
      <c r="C36" s="712" t="s">
        <v>93</v>
      </c>
      <c r="D36" s="712"/>
      <c r="E36" s="712"/>
      <c r="F36" s="712"/>
      <c r="G36" s="713"/>
      <c r="H36" s="714" t="s">
        <v>3</v>
      </c>
      <c r="I36" s="715"/>
      <c r="J36" s="716"/>
      <c r="K36" s="709"/>
      <c r="M36" s="740"/>
      <c r="N36" s="741"/>
      <c r="O36" s="742"/>
    </row>
    <row r="37" spans="1:15" ht="30.75" customHeight="1">
      <c r="A37" s="721"/>
      <c r="B37" s="464"/>
      <c r="C37" s="712" t="s">
        <v>94</v>
      </c>
      <c r="D37" s="712"/>
      <c r="E37" s="712"/>
      <c r="F37" s="712"/>
      <c r="G37" s="713"/>
      <c r="H37" s="714" t="s">
        <v>3</v>
      </c>
      <c r="I37" s="715"/>
      <c r="J37" s="716"/>
      <c r="K37" s="710"/>
      <c r="M37" s="740"/>
      <c r="N37" s="741"/>
      <c r="O37" s="742"/>
    </row>
    <row r="38" spans="1:15" ht="30.75" customHeight="1">
      <c r="A38" s="721"/>
      <c r="B38" s="464"/>
      <c r="C38" s="717" t="s">
        <v>95</v>
      </c>
      <c r="D38" s="717"/>
      <c r="E38" s="717"/>
      <c r="F38" s="717"/>
      <c r="G38" s="718"/>
      <c r="H38" s="714" t="s">
        <v>3</v>
      </c>
      <c r="I38" s="715"/>
      <c r="J38" s="716"/>
      <c r="K38" s="711"/>
      <c r="M38" s="740"/>
      <c r="N38" s="741"/>
      <c r="O38" s="742"/>
    </row>
    <row r="39" spans="1:15" ht="30.75" customHeight="1" thickBot="1">
      <c r="A39" s="722"/>
      <c r="B39" s="723"/>
      <c r="C39" s="731" t="s">
        <v>96</v>
      </c>
      <c r="D39" s="731"/>
      <c r="E39" s="731"/>
      <c r="F39" s="731"/>
      <c r="G39" s="732"/>
      <c r="H39" s="699" t="s">
        <v>3</v>
      </c>
      <c r="I39" s="700"/>
      <c r="J39" s="701"/>
      <c r="K39" s="254" t="s">
        <v>161</v>
      </c>
      <c r="M39" s="740"/>
      <c r="N39" s="741"/>
      <c r="O39" s="742"/>
    </row>
    <row r="40" spans="1:15" ht="30.75" customHeight="1" thickBot="1">
      <c r="A40" s="702" t="s">
        <v>163</v>
      </c>
      <c r="B40" s="703"/>
      <c r="C40" s="703"/>
      <c r="D40" s="703"/>
      <c r="E40" s="703"/>
      <c r="F40" s="703"/>
      <c r="G40" s="704"/>
      <c r="H40" s="705" t="str">
        <f>IF(K10="■",Q10,IF(K11="■",Q11,"-"))</f>
        <v>-</v>
      </c>
      <c r="I40" s="706"/>
      <c r="J40" s="706"/>
      <c r="K40" s="707"/>
      <c r="M40" s="743"/>
      <c r="N40" s="744"/>
      <c r="O40" s="745"/>
    </row>
  </sheetData>
  <sheetProtection/>
  <mergeCells count="64">
    <mergeCell ref="A1:D1"/>
    <mergeCell ref="A5:B5"/>
    <mergeCell ref="H5:K6"/>
    <mergeCell ref="L5:O6"/>
    <mergeCell ref="A6:B6"/>
    <mergeCell ref="A8:J8"/>
    <mergeCell ref="M8:O9"/>
    <mergeCell ref="A9:J9"/>
    <mergeCell ref="A10:J10"/>
    <mergeCell ref="M10:O23"/>
    <mergeCell ref="A11:J11"/>
    <mergeCell ref="A15:G15"/>
    <mergeCell ref="H15:J15"/>
    <mergeCell ref="A16:B18"/>
    <mergeCell ref="C16:G16"/>
    <mergeCell ref="H16:J16"/>
    <mergeCell ref="C17:G17"/>
    <mergeCell ref="H17:J17"/>
    <mergeCell ref="C18:G18"/>
    <mergeCell ref="H18:J18"/>
    <mergeCell ref="A19:B22"/>
    <mergeCell ref="C19:G19"/>
    <mergeCell ref="H19:J19"/>
    <mergeCell ref="C20:G20"/>
    <mergeCell ref="H20:J20"/>
    <mergeCell ref="C21:G21"/>
    <mergeCell ref="H21:J21"/>
    <mergeCell ref="C22:G22"/>
    <mergeCell ref="H22:J22"/>
    <mergeCell ref="A23:G23"/>
    <mergeCell ref="H23:K23"/>
    <mergeCell ref="A27:G27"/>
    <mergeCell ref="H27:J27"/>
    <mergeCell ref="M27:O27"/>
    <mergeCell ref="A28:B31"/>
    <mergeCell ref="C28:G28"/>
    <mergeCell ref="H28:J28"/>
    <mergeCell ref="M28:O40"/>
    <mergeCell ref="C29:G29"/>
    <mergeCell ref="H29:J29"/>
    <mergeCell ref="C30:G30"/>
    <mergeCell ref="H30:J30"/>
    <mergeCell ref="C31:G31"/>
    <mergeCell ref="H31:J31"/>
    <mergeCell ref="A32:B39"/>
    <mergeCell ref="C32:G32"/>
    <mergeCell ref="H32:J32"/>
    <mergeCell ref="C33:G33"/>
    <mergeCell ref="H33:J33"/>
    <mergeCell ref="C34:G34"/>
    <mergeCell ref="H34:J34"/>
    <mergeCell ref="C35:G35"/>
    <mergeCell ref="H35:J35"/>
    <mergeCell ref="C39:G39"/>
    <mergeCell ref="H39:J39"/>
    <mergeCell ref="A40:G40"/>
    <mergeCell ref="H40:K40"/>
    <mergeCell ref="K35:K38"/>
    <mergeCell ref="C36:G36"/>
    <mergeCell ref="H36:J36"/>
    <mergeCell ref="C37:G37"/>
    <mergeCell ref="H37:J37"/>
    <mergeCell ref="C38:G38"/>
    <mergeCell ref="H38:J38"/>
  </mergeCells>
  <dataValidations count="2">
    <dataValidation allowBlank="1" showInputMessage="1" showErrorMessage="1" imeMode="on" sqref="P1:Q42"/>
    <dataValidation type="list" allowBlank="1" showInputMessage="1" showErrorMessage="1" imeMode="on" sqref="H28:J39 H16:J22 K9:K11">
      <formula1>"□,■"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showGridLines="0" view="pageBreakPreview" zoomScale="55" zoomScaleNormal="75" zoomScaleSheetLayoutView="55" zoomScalePageLayoutView="0" workbookViewId="0" topLeftCell="A1">
      <selection activeCell="M40" sqref="M40"/>
    </sheetView>
  </sheetViews>
  <sheetFormatPr defaultColWidth="9.00390625" defaultRowHeight="13.5"/>
  <cols>
    <col min="1" max="4" width="10.25390625" style="0" customWidth="1"/>
    <col min="5" max="11" width="14.625" style="0" customWidth="1"/>
    <col min="13" max="13" width="22.00390625" style="20" bestFit="1" customWidth="1"/>
  </cols>
  <sheetData>
    <row r="1" spans="1:4" ht="40.5" customHeight="1" thickBot="1">
      <c r="A1" s="431" t="s">
        <v>256</v>
      </c>
      <c r="B1" s="432"/>
      <c r="C1" s="432"/>
      <c r="D1" s="433"/>
    </row>
    <row r="2" spans="1:13" s="4" customFormat="1" ht="7.5" customHeight="1">
      <c r="A2" s="45"/>
      <c r="B2" s="46"/>
      <c r="C2" s="46"/>
      <c r="D2" s="46"/>
      <c r="E2" s="46"/>
      <c r="F2" s="46"/>
      <c r="G2" s="46"/>
      <c r="H2" s="46"/>
      <c r="M2" s="12"/>
    </row>
    <row r="3" spans="1:15" s="4" customFormat="1" ht="22.5" customHeight="1">
      <c r="A3" s="100" t="s">
        <v>267</v>
      </c>
      <c r="B3" s="3"/>
      <c r="D3" s="5"/>
      <c r="M3" s="3"/>
      <c r="N3" s="12"/>
      <c r="O3" s="12"/>
    </row>
    <row r="4" spans="1:15" s="1" customFormat="1" ht="24" customHeight="1" thickBot="1">
      <c r="A4" s="54" t="s">
        <v>69</v>
      </c>
      <c r="B4" s="4"/>
      <c r="C4" s="4"/>
      <c r="D4" s="4"/>
      <c r="E4" s="4"/>
      <c r="F4" s="4"/>
      <c r="G4" s="4"/>
      <c r="H4" s="4"/>
      <c r="I4" s="4"/>
      <c r="J4" s="4"/>
      <c r="K4" s="4"/>
      <c r="M4" s="108"/>
      <c r="N4" s="3"/>
      <c r="O4" s="3"/>
    </row>
    <row r="5" spans="1:15" s="1" customFormat="1" ht="36" customHeight="1" thickBot="1">
      <c r="A5" s="665" t="s">
        <v>17</v>
      </c>
      <c r="B5" s="445"/>
      <c r="C5" s="445"/>
      <c r="D5" s="446"/>
      <c r="E5" s="495" t="s">
        <v>172</v>
      </c>
      <c r="F5" s="666"/>
      <c r="G5" s="666"/>
      <c r="H5" s="666"/>
      <c r="I5" s="666"/>
      <c r="J5" s="666"/>
      <c r="K5" s="667"/>
      <c r="M5" s="40"/>
      <c r="N5" s="3"/>
      <c r="O5" s="3"/>
    </row>
    <row r="6" spans="1:15" s="1" customFormat="1" ht="36" customHeight="1" thickBot="1">
      <c r="A6" s="447"/>
      <c r="B6" s="448"/>
      <c r="C6" s="448"/>
      <c r="D6" s="449"/>
      <c r="E6" s="52" t="s">
        <v>10</v>
      </c>
      <c r="F6" s="98" t="s">
        <v>11</v>
      </c>
      <c r="G6" s="52" t="s">
        <v>12</v>
      </c>
      <c r="H6" s="52" t="s">
        <v>13</v>
      </c>
      <c r="I6" s="98" t="s">
        <v>14</v>
      </c>
      <c r="J6" s="98" t="s">
        <v>15</v>
      </c>
      <c r="K6" s="52" t="s">
        <v>16</v>
      </c>
      <c r="M6" s="40"/>
      <c r="N6" s="3"/>
      <c r="O6" s="3"/>
    </row>
    <row r="7" spans="1:15" s="1" customFormat="1" ht="38.25" customHeight="1">
      <c r="A7" s="668" t="s">
        <v>211</v>
      </c>
      <c r="B7" s="669"/>
      <c r="C7" s="669"/>
      <c r="D7" s="670"/>
      <c r="E7" s="183"/>
      <c r="F7" s="184"/>
      <c r="G7" s="183"/>
      <c r="H7" s="183"/>
      <c r="I7" s="184"/>
      <c r="J7" s="184"/>
      <c r="K7" s="183"/>
      <c r="M7" s="40"/>
      <c r="N7" s="3"/>
      <c r="O7" s="3"/>
    </row>
    <row r="8" spans="1:15" s="1" customFormat="1" ht="51.75" customHeight="1">
      <c r="A8" s="649" t="s">
        <v>221</v>
      </c>
      <c r="B8" s="650"/>
      <c r="C8" s="650"/>
      <c r="D8" s="651"/>
      <c r="E8" s="185"/>
      <c r="F8" s="186"/>
      <c r="G8" s="185"/>
      <c r="H8" s="185"/>
      <c r="I8" s="186"/>
      <c r="J8" s="186"/>
      <c r="K8" s="185"/>
      <c r="M8" s="108"/>
      <c r="N8" s="3"/>
      <c r="O8" s="3"/>
    </row>
    <row r="9" spans="1:15" s="1" customFormat="1" ht="38.25" customHeight="1">
      <c r="A9" s="649" t="s">
        <v>212</v>
      </c>
      <c r="B9" s="650"/>
      <c r="C9" s="650"/>
      <c r="D9" s="651"/>
      <c r="E9" s="185"/>
      <c r="F9" s="186"/>
      <c r="G9" s="185"/>
      <c r="H9" s="185"/>
      <c r="I9" s="186"/>
      <c r="J9" s="186"/>
      <c r="K9" s="185"/>
      <c r="M9" s="40"/>
      <c r="N9" s="3"/>
      <c r="O9" s="3"/>
    </row>
    <row r="10" spans="1:15" s="1" customFormat="1" ht="38.25" customHeight="1">
      <c r="A10" s="661" t="s">
        <v>8</v>
      </c>
      <c r="B10" s="650"/>
      <c r="C10" s="650"/>
      <c r="D10" s="651"/>
      <c r="E10" s="185"/>
      <c r="F10" s="186"/>
      <c r="G10" s="185"/>
      <c r="H10" s="185"/>
      <c r="I10" s="186"/>
      <c r="J10" s="186"/>
      <c r="K10" s="185"/>
      <c r="M10" s="40"/>
      <c r="N10" s="3"/>
      <c r="O10" s="3"/>
    </row>
    <row r="11" spans="1:15" s="1" customFormat="1" ht="81" customHeight="1">
      <c r="A11" s="662" t="s">
        <v>220</v>
      </c>
      <c r="B11" s="663"/>
      <c r="C11" s="663"/>
      <c r="D11" s="664"/>
      <c r="E11" s="185"/>
      <c r="F11" s="186"/>
      <c r="G11" s="185"/>
      <c r="H11" s="185"/>
      <c r="I11" s="186"/>
      <c r="J11" s="186"/>
      <c r="K11" s="185"/>
      <c r="M11" s="40"/>
      <c r="N11" s="3"/>
      <c r="O11" s="3"/>
    </row>
    <row r="12" spans="1:15" s="1" customFormat="1" ht="74.25" customHeight="1">
      <c r="A12" s="662" t="s">
        <v>215</v>
      </c>
      <c r="B12" s="663"/>
      <c r="C12" s="663"/>
      <c r="D12" s="664"/>
      <c r="E12" s="185"/>
      <c r="F12" s="186"/>
      <c r="G12" s="185"/>
      <c r="H12" s="185"/>
      <c r="I12" s="186"/>
      <c r="J12" s="186"/>
      <c r="K12" s="185"/>
      <c r="M12" s="40"/>
      <c r="N12" s="3"/>
      <c r="O12" s="3"/>
    </row>
    <row r="13" spans="1:15" s="1" customFormat="1" ht="59.25" customHeight="1">
      <c r="A13" s="649" t="s">
        <v>216</v>
      </c>
      <c r="B13" s="650"/>
      <c r="C13" s="650"/>
      <c r="D13" s="651"/>
      <c r="E13" s="187"/>
      <c r="F13" s="188"/>
      <c r="G13" s="187"/>
      <c r="H13" s="187"/>
      <c r="I13" s="188"/>
      <c r="J13" s="188"/>
      <c r="K13" s="187"/>
      <c r="M13" s="40"/>
      <c r="N13" s="3"/>
      <c r="O13" s="3"/>
    </row>
    <row r="14" spans="1:15" s="1" customFormat="1" ht="38.25" customHeight="1">
      <c r="A14" s="171"/>
      <c r="B14" s="172"/>
      <c r="C14" s="173"/>
      <c r="D14" s="174" t="s">
        <v>195</v>
      </c>
      <c r="E14" s="189"/>
      <c r="F14" s="190"/>
      <c r="G14" s="189"/>
      <c r="H14" s="189"/>
      <c r="I14" s="190"/>
      <c r="J14" s="190"/>
      <c r="K14" s="191"/>
      <c r="M14" s="20"/>
      <c r="N14" s="3"/>
      <c r="O14" s="3"/>
    </row>
    <row r="15" spans="1:15" s="1" customFormat="1" ht="38.25" customHeight="1">
      <c r="A15" s="171" t="s">
        <v>186</v>
      </c>
      <c r="B15" s="172"/>
      <c r="C15" s="173"/>
      <c r="D15" s="175" t="s">
        <v>196</v>
      </c>
      <c r="E15" s="191"/>
      <c r="F15" s="190"/>
      <c r="G15" s="191"/>
      <c r="H15" s="191"/>
      <c r="I15" s="190"/>
      <c r="J15" s="190"/>
      <c r="K15" s="191"/>
      <c r="M15" s="20"/>
      <c r="N15" s="3"/>
      <c r="O15" s="3"/>
    </row>
    <row r="16" spans="1:15" s="1" customFormat="1" ht="38.25" customHeight="1">
      <c r="A16" s="42"/>
      <c r="B16" s="176"/>
      <c r="C16" s="177"/>
      <c r="D16" s="178" t="s">
        <v>197</v>
      </c>
      <c r="E16" s="192"/>
      <c r="F16" s="193"/>
      <c r="G16" s="192"/>
      <c r="H16" s="192"/>
      <c r="I16" s="193"/>
      <c r="J16" s="193"/>
      <c r="K16" s="192"/>
      <c r="M16" s="20"/>
      <c r="N16" s="3"/>
      <c r="O16" s="3"/>
    </row>
    <row r="17" spans="1:15" s="1" customFormat="1" ht="38.25" customHeight="1">
      <c r="A17" s="649" t="s">
        <v>213</v>
      </c>
      <c r="B17" s="650"/>
      <c r="C17" s="650"/>
      <c r="D17" s="651"/>
      <c r="E17" s="185"/>
      <c r="F17" s="186"/>
      <c r="G17" s="185"/>
      <c r="H17" s="185"/>
      <c r="I17" s="186"/>
      <c r="J17" s="186"/>
      <c r="K17" s="185"/>
      <c r="M17" s="20"/>
      <c r="N17" s="3"/>
      <c r="O17" s="3"/>
    </row>
    <row r="18" spans="1:15" s="4" customFormat="1" ht="38.25" customHeight="1">
      <c r="A18" s="649" t="s">
        <v>214</v>
      </c>
      <c r="B18" s="650"/>
      <c r="C18" s="650"/>
      <c r="D18" s="651"/>
      <c r="E18" s="185"/>
      <c r="F18" s="186"/>
      <c r="G18" s="185"/>
      <c r="H18" s="185"/>
      <c r="I18" s="186"/>
      <c r="J18" s="186"/>
      <c r="K18" s="185"/>
      <c r="M18" s="20"/>
      <c r="N18" s="12"/>
      <c r="O18" s="12"/>
    </row>
    <row r="19" spans="1:15" s="4" customFormat="1" ht="38.25" customHeight="1">
      <c r="A19" s="649" t="s">
        <v>219</v>
      </c>
      <c r="B19" s="650"/>
      <c r="C19" s="650"/>
      <c r="D19" s="651"/>
      <c r="E19" s="185"/>
      <c r="F19" s="186"/>
      <c r="G19" s="185"/>
      <c r="H19" s="185"/>
      <c r="I19" s="186"/>
      <c r="J19" s="186"/>
      <c r="K19" s="185"/>
      <c r="M19" s="20"/>
      <c r="N19" s="12"/>
      <c r="O19" s="12"/>
    </row>
    <row r="20" spans="1:15" s="4" customFormat="1" ht="38.25" customHeight="1">
      <c r="A20" s="649" t="s">
        <v>218</v>
      </c>
      <c r="B20" s="650"/>
      <c r="C20" s="650"/>
      <c r="D20" s="651"/>
      <c r="E20" s="185"/>
      <c r="F20" s="186"/>
      <c r="G20" s="185"/>
      <c r="H20" s="185"/>
      <c r="I20" s="186"/>
      <c r="J20" s="186"/>
      <c r="K20" s="185"/>
      <c r="M20" s="20"/>
      <c r="N20" s="12"/>
      <c r="O20" s="12"/>
    </row>
    <row r="21" spans="1:15" s="4" customFormat="1" ht="38.25" customHeight="1" thickBot="1">
      <c r="A21" s="652" t="s">
        <v>217</v>
      </c>
      <c r="B21" s="653"/>
      <c r="C21" s="653"/>
      <c r="D21" s="654"/>
      <c r="E21" s="194"/>
      <c r="F21" s="195"/>
      <c r="G21" s="194"/>
      <c r="H21" s="194"/>
      <c r="I21" s="195"/>
      <c r="J21" s="195"/>
      <c r="K21" s="194"/>
      <c r="M21" s="20"/>
      <c r="N21" s="12"/>
      <c r="O21" s="12"/>
    </row>
    <row r="22" spans="1:15" s="4" customFormat="1" ht="51.75" customHeight="1" thickBot="1">
      <c r="A22" s="49" t="s">
        <v>71</v>
      </c>
      <c r="B22" s="10"/>
      <c r="C22" s="10"/>
      <c r="D22" s="10"/>
      <c r="E22" s="11"/>
      <c r="F22" s="11"/>
      <c r="G22" s="11"/>
      <c r="H22" s="11"/>
      <c r="I22" s="11"/>
      <c r="J22" s="11"/>
      <c r="K22" s="11"/>
      <c r="M22" s="20"/>
      <c r="N22" s="12"/>
      <c r="O22" s="12"/>
    </row>
    <row r="23" spans="1:15" s="4" customFormat="1" ht="57" customHeight="1" thickBot="1">
      <c r="A23" s="655" t="s">
        <v>127</v>
      </c>
      <c r="B23" s="656"/>
      <c r="C23" s="656"/>
      <c r="D23" s="656"/>
      <c r="E23" s="656"/>
      <c r="F23" s="656"/>
      <c r="G23" s="656"/>
      <c r="H23" s="656"/>
      <c r="I23" s="656"/>
      <c r="J23" s="656"/>
      <c r="K23" s="657"/>
      <c r="M23" s="53"/>
      <c r="N23" s="12"/>
      <c r="O23" s="12"/>
    </row>
    <row r="24" spans="1:15" s="4" customFormat="1" ht="57" customHeight="1" thickBot="1">
      <c r="A24" s="655" t="s">
        <v>128</v>
      </c>
      <c r="B24" s="656"/>
      <c r="C24" s="656"/>
      <c r="D24" s="656"/>
      <c r="E24" s="656"/>
      <c r="F24" s="656"/>
      <c r="G24" s="656"/>
      <c r="H24" s="656"/>
      <c r="I24" s="656"/>
      <c r="J24" s="656"/>
      <c r="K24" s="657"/>
      <c r="M24" s="155"/>
      <c r="N24" s="12"/>
      <c r="O24" s="12"/>
    </row>
    <row r="25" spans="13:15" s="4" customFormat="1" ht="30" customHeight="1" thickBot="1">
      <c r="M25" s="53"/>
      <c r="N25" s="12"/>
      <c r="O25" s="12"/>
    </row>
    <row r="26" spans="1:15" s="4" customFormat="1" ht="30" customHeight="1" thickBot="1">
      <c r="A26" s="658" t="s">
        <v>193</v>
      </c>
      <c r="B26" s="659"/>
      <c r="C26" s="659"/>
      <c r="D26" s="659"/>
      <c r="E26" s="660"/>
      <c r="F26" s="166"/>
      <c r="G26" s="166"/>
      <c r="H26" s="166"/>
      <c r="I26" s="166"/>
      <c r="J26" s="166"/>
      <c r="K26" s="167"/>
      <c r="M26" s="155"/>
      <c r="N26" s="12"/>
      <c r="O26" s="12"/>
    </row>
    <row r="27" spans="1:15" s="4" customFormat="1" ht="30" customHeight="1">
      <c r="A27" s="170"/>
      <c r="B27" s="168"/>
      <c r="C27" s="168"/>
      <c r="D27" s="168"/>
      <c r="E27" s="168"/>
      <c r="F27" s="168"/>
      <c r="G27" s="168"/>
      <c r="H27" s="168"/>
      <c r="I27" s="168"/>
      <c r="J27" s="168"/>
      <c r="K27" s="169"/>
      <c r="M27" s="53"/>
      <c r="N27" s="12"/>
      <c r="O27" s="12"/>
    </row>
    <row r="28" spans="1:15" s="4" customFormat="1" ht="30" customHeight="1">
      <c r="A28" s="170"/>
      <c r="B28" s="168"/>
      <c r="C28" s="168"/>
      <c r="D28" s="168"/>
      <c r="E28" s="168"/>
      <c r="F28" s="168"/>
      <c r="G28" s="168"/>
      <c r="H28" s="168"/>
      <c r="I28" s="168"/>
      <c r="J28" s="168"/>
      <c r="K28" s="169"/>
      <c r="M28" s="53"/>
      <c r="N28" s="12"/>
      <c r="O28" s="12"/>
    </row>
    <row r="29" spans="1:15" s="4" customFormat="1" ht="30" customHeight="1">
      <c r="A29" s="170"/>
      <c r="B29" s="168"/>
      <c r="C29" s="168"/>
      <c r="D29" s="168"/>
      <c r="E29" s="168"/>
      <c r="F29" s="168"/>
      <c r="G29" s="168"/>
      <c r="H29" s="168"/>
      <c r="I29" s="168"/>
      <c r="J29" s="168"/>
      <c r="K29" s="169"/>
      <c r="M29" s="20"/>
      <c r="N29" s="12"/>
      <c r="O29" s="12"/>
    </row>
    <row r="30" spans="1:15" s="4" customFormat="1" ht="30" customHeight="1">
      <c r="A30" s="181"/>
      <c r="B30" s="168"/>
      <c r="C30" s="168"/>
      <c r="D30" s="168"/>
      <c r="E30" s="168"/>
      <c r="F30" s="168"/>
      <c r="G30" s="168"/>
      <c r="H30" s="168"/>
      <c r="I30" s="168"/>
      <c r="J30" s="168"/>
      <c r="K30" s="169"/>
      <c r="M30" s="20"/>
      <c r="N30" s="12"/>
      <c r="O30" s="12"/>
    </row>
    <row r="31" spans="1:15" ht="30" customHeight="1" thickBot="1">
      <c r="A31" s="182"/>
      <c r="B31" s="179"/>
      <c r="C31" s="179"/>
      <c r="D31" s="179"/>
      <c r="E31" s="179"/>
      <c r="F31" s="179"/>
      <c r="G31" s="179"/>
      <c r="H31" s="179"/>
      <c r="I31" s="179"/>
      <c r="J31" s="179"/>
      <c r="K31" s="180"/>
      <c r="N31" s="20"/>
      <c r="O31" s="20"/>
    </row>
    <row r="32" spans="1:15" ht="30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N32" s="20"/>
      <c r="O32" s="20"/>
    </row>
    <row r="33" spans="1:15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N33" s="20"/>
      <c r="O33" s="20"/>
    </row>
    <row r="34" spans="1:15" ht="15.75" customHeight="1">
      <c r="A34" s="785" t="s">
        <v>194</v>
      </c>
      <c r="B34" s="785"/>
      <c r="C34" s="785"/>
      <c r="D34" s="785"/>
      <c r="E34" s="785"/>
      <c r="F34" s="785"/>
      <c r="G34" s="785"/>
      <c r="H34" s="785"/>
      <c r="I34" s="785"/>
      <c r="J34" s="785"/>
      <c r="K34" s="785"/>
      <c r="N34" s="20"/>
      <c r="O34" s="20"/>
    </row>
    <row r="35" spans="1:15" ht="13.5">
      <c r="A35" s="785"/>
      <c r="B35" s="785"/>
      <c r="C35" s="785"/>
      <c r="D35" s="785"/>
      <c r="E35" s="785"/>
      <c r="F35" s="785"/>
      <c r="G35" s="785"/>
      <c r="H35" s="785"/>
      <c r="I35" s="785"/>
      <c r="J35" s="785"/>
      <c r="K35" s="785"/>
      <c r="N35" s="20"/>
      <c r="O35" s="20"/>
    </row>
    <row r="36" spans="1:15" ht="13.5">
      <c r="A36" s="785"/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M36" s="53"/>
      <c r="N36" s="20"/>
      <c r="O36" s="20"/>
    </row>
    <row r="37" spans="1:15" ht="13.5">
      <c r="A37" s="785"/>
      <c r="B37" s="785"/>
      <c r="C37" s="785"/>
      <c r="D37" s="785"/>
      <c r="E37" s="785"/>
      <c r="F37" s="785"/>
      <c r="G37" s="785"/>
      <c r="H37" s="785"/>
      <c r="I37" s="785"/>
      <c r="J37" s="785"/>
      <c r="K37" s="785"/>
      <c r="M37" s="53"/>
      <c r="N37" s="20"/>
      <c r="O37" s="20"/>
    </row>
    <row r="38" spans="1:15" ht="13.5">
      <c r="A38" s="785"/>
      <c r="B38" s="785"/>
      <c r="C38" s="785"/>
      <c r="D38" s="785"/>
      <c r="E38" s="785"/>
      <c r="F38" s="785"/>
      <c r="G38" s="785"/>
      <c r="H38" s="785"/>
      <c r="I38" s="785"/>
      <c r="J38" s="785"/>
      <c r="K38" s="785"/>
      <c r="M38" s="53"/>
      <c r="N38" s="20"/>
      <c r="O38" s="20"/>
    </row>
    <row r="39" spans="14:15" ht="13.5">
      <c r="N39" s="20"/>
      <c r="O39" s="20"/>
    </row>
    <row r="40" spans="14:15" ht="13.5">
      <c r="N40" s="20"/>
      <c r="O40" s="20"/>
    </row>
    <row r="41" spans="14:15" ht="13.5">
      <c r="N41" s="20"/>
      <c r="O41" s="20"/>
    </row>
    <row r="42" spans="14:15" ht="13.5">
      <c r="N42" s="20"/>
      <c r="O42" s="20"/>
    </row>
    <row r="43" spans="14:15" ht="13.5">
      <c r="N43" s="20"/>
      <c r="O43" s="20"/>
    </row>
    <row r="44" spans="14:15" ht="13.5">
      <c r="N44" s="20"/>
      <c r="O44" s="20"/>
    </row>
    <row r="45" spans="14:15" ht="13.5">
      <c r="N45" s="20"/>
      <c r="O45" s="20"/>
    </row>
    <row r="46" spans="14:15" ht="13.5">
      <c r="N46" s="20"/>
      <c r="O46" s="20"/>
    </row>
    <row r="47" spans="14:15" ht="13.5">
      <c r="N47" s="20"/>
      <c r="O47" s="20"/>
    </row>
    <row r="48" spans="14:15" ht="13.5">
      <c r="N48" s="20"/>
      <c r="O48" s="20"/>
    </row>
    <row r="49" spans="14:15" ht="13.5">
      <c r="N49" s="20"/>
      <c r="O49" s="20"/>
    </row>
  </sheetData>
  <sheetProtection password="CA63" sheet="1" objects="1" scenarios="1"/>
  <mergeCells count="19">
    <mergeCell ref="A23:K23"/>
    <mergeCell ref="A24:K24"/>
    <mergeCell ref="A34:K38"/>
    <mergeCell ref="A11:D11"/>
    <mergeCell ref="A26:E26"/>
    <mergeCell ref="A1:D1"/>
    <mergeCell ref="A12:D12"/>
    <mergeCell ref="A13:D13"/>
    <mergeCell ref="A7:D7"/>
    <mergeCell ref="A5:D6"/>
    <mergeCell ref="A20:D20"/>
    <mergeCell ref="A10:D10"/>
    <mergeCell ref="A8:D8"/>
    <mergeCell ref="A9:D9"/>
    <mergeCell ref="E5:K5"/>
    <mergeCell ref="A21:D21"/>
    <mergeCell ref="A17:D17"/>
    <mergeCell ref="A18:D18"/>
    <mergeCell ref="A19:D19"/>
  </mergeCells>
  <dataValidations count="7">
    <dataValidation type="list" allowBlank="1" showInputMessage="1" showErrorMessage="1" sqref="E17:K17">
      <formula1>"無,有・明色,有・中間色,有・暗色"</formula1>
    </dataValidation>
    <dataValidation type="list" allowBlank="1" showInputMessage="1" showErrorMessage="1" sqref="E12:K12">
      <formula1>"25mm未満,25mm以上50mm未満,50mm以上"</formula1>
    </dataValidation>
    <dataValidation type="list" allowBlank="1" showInputMessage="1" showErrorMessage="1" sqref="E11:K11">
      <formula1>"15mm未満,15mm以上20mm未満,20mm以上"</formula1>
    </dataValidation>
    <dataValidation type="list" allowBlank="1" showInputMessage="1" showErrorMessage="1" sqref="E9:K9">
      <formula1>"ダブルコア,サイドコア,その他"</formula1>
    </dataValidation>
    <dataValidation type="list" allowBlank="1" showInputMessage="1" showErrorMessage="1" sqref="E8:K8">
      <formula1>"N,NE,E,SE,S,SW,W,NW"</formula1>
    </dataValidation>
    <dataValidation type="list" allowBlank="1" showInputMessage="1" showErrorMessage="1" imeMode="on" sqref="E13:K13">
      <formula1>"20％未満,20％以上40％未満,40％以上"</formula1>
    </dataValidation>
    <dataValidation type="list" allowBlank="1" showInputMessage="1" showErrorMessage="1" imeMode="on" sqref="E18:K21">
      <formula1>"無,有"</formula1>
    </dataValidation>
  </dataValidation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view="pageBreakPreview" zoomScale="55" zoomScaleSheetLayoutView="55" zoomScalePageLayoutView="0" workbookViewId="0" topLeftCell="A4">
      <selection activeCell="U22" sqref="U22"/>
    </sheetView>
  </sheetViews>
  <sheetFormatPr defaultColWidth="9.00390625" defaultRowHeight="13.5"/>
  <cols>
    <col min="1" max="6" width="9.00390625" style="59" customWidth="1"/>
    <col min="7" max="8" width="2.50390625" style="59" customWidth="1"/>
    <col min="9" max="9" width="9.00390625" style="59" customWidth="1"/>
    <col min="10" max="10" width="3.125" style="59" customWidth="1"/>
    <col min="11" max="11" width="16.875" style="59" customWidth="1"/>
    <col min="12" max="12" width="2.75390625" style="59" customWidth="1"/>
    <col min="13" max="13" width="16.50390625" style="59" customWidth="1"/>
    <col min="14" max="14" width="9.00390625" style="59" customWidth="1"/>
    <col min="15" max="15" width="13.25390625" style="59" customWidth="1"/>
    <col min="16" max="16" width="6.375" style="59" customWidth="1"/>
    <col min="17" max="17" width="9.00390625" style="59" hidden="1" customWidth="1"/>
    <col min="18" max="16384" width="9.00390625" style="59" customWidth="1"/>
  </cols>
  <sheetData>
    <row r="1" spans="1:4" ht="40.5" customHeight="1" thickBot="1">
      <c r="A1" s="431" t="s">
        <v>258</v>
      </c>
      <c r="B1" s="432"/>
      <c r="C1" s="432"/>
      <c r="D1" s="433"/>
    </row>
    <row r="2" spans="1:4" ht="12.75" customHeight="1">
      <c r="A2" s="41"/>
      <c r="B2" s="41"/>
      <c r="C2" s="41"/>
      <c r="D2" s="41"/>
    </row>
    <row r="3" ht="21">
      <c r="A3" s="99" t="s">
        <v>104</v>
      </c>
    </row>
    <row r="4" ht="18" thickBot="1"/>
    <row r="5" spans="1:15" ht="22.5" customHeight="1">
      <c r="A5" s="777"/>
      <c r="B5" s="777"/>
      <c r="C5" s="145"/>
      <c r="D5" s="127"/>
      <c r="F5" s="64"/>
      <c r="G5" s="64"/>
      <c r="H5" s="444" t="s">
        <v>100</v>
      </c>
      <c r="I5" s="445"/>
      <c r="J5" s="445"/>
      <c r="K5" s="446"/>
      <c r="L5" s="479" t="str">
        <f>IF(OR(Q9="Ａ",Q10="Ａ",Q11="Ａ"),"Ａ",IF(OR(Q9="Ｂ",Q10="Ｂ",Q11="Ｂ"),"Ｂ",IF(OR(Q9="Ｃ",Q10="Ｃ",Q11="Ｃ"),"Ｃ","-")))</f>
        <v>-</v>
      </c>
      <c r="M5" s="480"/>
      <c r="N5" s="480"/>
      <c r="O5" s="481"/>
    </row>
    <row r="6" spans="1:15" ht="22.5" customHeight="1" thickBot="1">
      <c r="A6" s="478"/>
      <c r="B6" s="478"/>
      <c r="C6" s="127"/>
      <c r="D6" s="127"/>
      <c r="F6" s="65"/>
      <c r="G6" s="65"/>
      <c r="H6" s="447"/>
      <c r="I6" s="448"/>
      <c r="J6" s="448"/>
      <c r="K6" s="449"/>
      <c r="L6" s="482"/>
      <c r="M6" s="483"/>
      <c r="N6" s="483"/>
      <c r="O6" s="484"/>
    </row>
    <row r="7" spans="1:8" ht="21" customHeight="1" thickBot="1">
      <c r="A7" s="76"/>
      <c r="B7" s="76"/>
      <c r="C7" s="75"/>
      <c r="D7" s="75"/>
      <c r="F7" s="65"/>
      <c r="G7" s="65"/>
      <c r="H7" s="65"/>
    </row>
    <row r="8" spans="1:15" ht="24.75" customHeight="1" thickBot="1">
      <c r="A8" s="702" t="s">
        <v>156</v>
      </c>
      <c r="B8" s="703"/>
      <c r="C8" s="703"/>
      <c r="D8" s="703"/>
      <c r="E8" s="703"/>
      <c r="F8" s="703"/>
      <c r="G8" s="703"/>
      <c r="H8" s="703"/>
      <c r="I8" s="703"/>
      <c r="J8" s="704"/>
      <c r="K8" s="231" t="s">
        <v>101</v>
      </c>
      <c r="M8" s="778" t="s">
        <v>183</v>
      </c>
      <c r="N8" s="473"/>
      <c r="O8" s="779"/>
    </row>
    <row r="9" spans="1:17" ht="24.75" customHeight="1" thickBot="1">
      <c r="A9" s="783" t="s">
        <v>83</v>
      </c>
      <c r="B9" s="720"/>
      <c r="C9" s="720"/>
      <c r="D9" s="720"/>
      <c r="E9" s="720"/>
      <c r="F9" s="720"/>
      <c r="G9" s="720"/>
      <c r="H9" s="720"/>
      <c r="I9" s="720"/>
      <c r="J9" s="784"/>
      <c r="K9" s="214" t="s">
        <v>3</v>
      </c>
      <c r="M9" s="780"/>
      <c r="N9" s="781"/>
      <c r="O9" s="782"/>
      <c r="Q9" s="146" t="str">
        <f>IF(AND(K9="■",H16="■",H17="■",H18="■",H19="■",H20="■",H21="■",H22="■"),"Ａ",IF(AND(K9="■",H16="■",H17="■"),"Ｂ",IF(OR(K9="■",H16="■",H17="■",H18="■",H19="■",H20="■",H21="■",H22="■"),"Ｃ","-")))</f>
        <v>-</v>
      </c>
    </row>
    <row r="10" spans="1:17" ht="24.75" customHeight="1">
      <c r="A10" s="721" t="s">
        <v>84</v>
      </c>
      <c r="B10" s="464"/>
      <c r="C10" s="464"/>
      <c r="D10" s="464"/>
      <c r="E10" s="464"/>
      <c r="F10" s="464"/>
      <c r="G10" s="464"/>
      <c r="H10" s="464"/>
      <c r="I10" s="464"/>
      <c r="J10" s="759"/>
      <c r="K10" s="215" t="s">
        <v>3</v>
      </c>
      <c r="M10" s="760"/>
      <c r="N10" s="761"/>
      <c r="O10" s="762"/>
      <c r="Q10" s="146" t="str">
        <f>IF(AND(K10="■",H28="■",H29="■",H30="■",H31="■",H32="■",H33="■",H34="■",Q35="A",H39="■"),"Ａ",IF(AND(K10="■",H28="■",H29="■",H32="■",H33="■",H34="■"),"Ｂ",IF(OR(K10="■",H28="■",H29="■",H30="■",H31="■",H32="■",H33="■",H34="■",H35="■",H36="■",H37="■",H38="■",H39="■"),"Ｃ","-")))</f>
        <v>-</v>
      </c>
    </row>
    <row r="11" spans="1:17" ht="24.75" customHeight="1" thickBot="1">
      <c r="A11" s="722" t="s">
        <v>85</v>
      </c>
      <c r="B11" s="723"/>
      <c r="C11" s="723"/>
      <c r="D11" s="723"/>
      <c r="E11" s="723"/>
      <c r="F11" s="723"/>
      <c r="G11" s="723"/>
      <c r="H11" s="723"/>
      <c r="I11" s="723"/>
      <c r="J11" s="769"/>
      <c r="K11" s="216" t="s">
        <v>3</v>
      </c>
      <c r="M11" s="763"/>
      <c r="N11" s="764"/>
      <c r="O11" s="765"/>
      <c r="Q11" s="146" t="str">
        <f>IF(AND(K11="■",H28="■",H29="■",H30="■",H31="■",H32="■",H33="■",H34="■",Q35="A",H39="■"),"Ａ",IF(AND(K11="■",H28="■",H29="■",H32="■",H33="■",H34="■"),"Ｂ",IF(OR(K11="■",H28="■",H29="■",H30="■",H31="■",H32="■",H33="■",H34="■",H35="■",H36="■",H37="■",H38="■",H39="■"),"Ｃ","-")))</f>
        <v>-</v>
      </c>
    </row>
    <row r="12" spans="10:15" ht="12" customHeight="1">
      <c r="J12" s="139"/>
      <c r="M12" s="763"/>
      <c r="N12" s="764"/>
      <c r="O12" s="765"/>
    </row>
    <row r="13" spans="1:15" s="138" customFormat="1" ht="21">
      <c r="A13" s="99" t="s">
        <v>184</v>
      </c>
      <c r="M13" s="763"/>
      <c r="N13" s="764"/>
      <c r="O13" s="765"/>
    </row>
    <row r="14" spans="1:15" ht="9.75" customHeight="1" thickBot="1">
      <c r="A14" s="114"/>
      <c r="M14" s="763"/>
      <c r="N14" s="764"/>
      <c r="O14" s="765"/>
    </row>
    <row r="15" spans="1:15" ht="30.75" customHeight="1" thickBot="1">
      <c r="A15" s="770" t="s">
        <v>164</v>
      </c>
      <c r="B15" s="771"/>
      <c r="C15" s="771"/>
      <c r="D15" s="771"/>
      <c r="E15" s="771"/>
      <c r="F15" s="771"/>
      <c r="G15" s="772"/>
      <c r="H15" s="773" t="s">
        <v>101</v>
      </c>
      <c r="I15" s="774"/>
      <c r="J15" s="775"/>
      <c r="K15" s="147" t="s">
        <v>159</v>
      </c>
      <c r="M15" s="763"/>
      <c r="N15" s="764"/>
      <c r="O15" s="765"/>
    </row>
    <row r="16" spans="1:15" ht="30.75" customHeight="1">
      <c r="A16" s="733" t="s">
        <v>157</v>
      </c>
      <c r="B16" s="734"/>
      <c r="C16" s="735" t="s">
        <v>87</v>
      </c>
      <c r="D16" s="735"/>
      <c r="E16" s="735"/>
      <c r="F16" s="735"/>
      <c r="G16" s="776"/>
      <c r="H16" s="737" t="s">
        <v>3</v>
      </c>
      <c r="I16" s="738" t="s">
        <v>3</v>
      </c>
      <c r="J16" s="739" t="s">
        <v>3</v>
      </c>
      <c r="K16" s="147" t="s">
        <v>160</v>
      </c>
      <c r="M16" s="763"/>
      <c r="N16" s="764"/>
      <c r="O16" s="765"/>
    </row>
    <row r="17" spans="1:15" ht="30.75" customHeight="1">
      <c r="A17" s="721"/>
      <c r="B17" s="464"/>
      <c r="C17" s="727" t="s">
        <v>86</v>
      </c>
      <c r="D17" s="727"/>
      <c r="E17" s="727"/>
      <c r="F17" s="727"/>
      <c r="G17" s="754"/>
      <c r="H17" s="714" t="s">
        <v>3</v>
      </c>
      <c r="I17" s="715"/>
      <c r="J17" s="716"/>
      <c r="K17" s="249" t="s">
        <v>160</v>
      </c>
      <c r="M17" s="763"/>
      <c r="N17" s="764"/>
      <c r="O17" s="765"/>
    </row>
    <row r="18" spans="1:15" ht="42.75" customHeight="1">
      <c r="A18" s="721"/>
      <c r="B18" s="464"/>
      <c r="C18" s="727" t="s">
        <v>97</v>
      </c>
      <c r="D18" s="727"/>
      <c r="E18" s="727"/>
      <c r="F18" s="727"/>
      <c r="G18" s="754"/>
      <c r="H18" s="714" t="s">
        <v>3</v>
      </c>
      <c r="I18" s="715"/>
      <c r="J18" s="716"/>
      <c r="K18" s="137" t="s">
        <v>161</v>
      </c>
      <c r="M18" s="763"/>
      <c r="N18" s="764"/>
      <c r="O18" s="765"/>
    </row>
    <row r="19" spans="1:15" ht="30.75" customHeight="1">
      <c r="A19" s="719" t="s">
        <v>158</v>
      </c>
      <c r="B19" s="720"/>
      <c r="C19" s="717" t="s">
        <v>89</v>
      </c>
      <c r="D19" s="717"/>
      <c r="E19" s="717"/>
      <c r="F19" s="717"/>
      <c r="G19" s="757"/>
      <c r="H19" s="724" t="s">
        <v>3</v>
      </c>
      <c r="I19" s="725"/>
      <c r="J19" s="726"/>
      <c r="K19" s="251" t="s">
        <v>161</v>
      </c>
      <c r="M19" s="763"/>
      <c r="N19" s="764"/>
      <c r="O19" s="765"/>
    </row>
    <row r="20" spans="1:15" ht="30.75" customHeight="1">
      <c r="A20" s="721"/>
      <c r="B20" s="464"/>
      <c r="C20" s="727" t="s">
        <v>90</v>
      </c>
      <c r="D20" s="727"/>
      <c r="E20" s="727"/>
      <c r="F20" s="727"/>
      <c r="G20" s="754"/>
      <c r="H20" s="714" t="s">
        <v>3</v>
      </c>
      <c r="I20" s="715"/>
      <c r="J20" s="716"/>
      <c r="K20" s="251" t="s">
        <v>161</v>
      </c>
      <c r="M20" s="763"/>
      <c r="N20" s="764"/>
      <c r="O20" s="765"/>
    </row>
    <row r="21" spans="1:15" ht="30.75" customHeight="1">
      <c r="A21" s="721"/>
      <c r="B21" s="464"/>
      <c r="C21" s="727" t="s">
        <v>91</v>
      </c>
      <c r="D21" s="727"/>
      <c r="E21" s="727"/>
      <c r="F21" s="727"/>
      <c r="G21" s="754"/>
      <c r="H21" s="714" t="s">
        <v>3</v>
      </c>
      <c r="I21" s="715"/>
      <c r="J21" s="716"/>
      <c r="K21" s="251" t="s">
        <v>161</v>
      </c>
      <c r="M21" s="763"/>
      <c r="N21" s="764"/>
      <c r="O21" s="765"/>
    </row>
    <row r="22" spans="1:15" ht="30.75" customHeight="1" thickBot="1">
      <c r="A22" s="755"/>
      <c r="B22" s="756"/>
      <c r="C22" s="729" t="s">
        <v>96</v>
      </c>
      <c r="D22" s="729"/>
      <c r="E22" s="729"/>
      <c r="F22" s="729"/>
      <c r="G22" s="758"/>
      <c r="H22" s="699" t="s">
        <v>3</v>
      </c>
      <c r="I22" s="700"/>
      <c r="J22" s="701"/>
      <c r="K22" s="250" t="s">
        <v>161</v>
      </c>
      <c r="M22" s="763"/>
      <c r="N22" s="764"/>
      <c r="O22" s="765"/>
    </row>
    <row r="23" spans="1:15" ht="30.75" customHeight="1" thickBot="1">
      <c r="A23" s="702" t="s">
        <v>163</v>
      </c>
      <c r="B23" s="703"/>
      <c r="C23" s="703"/>
      <c r="D23" s="703"/>
      <c r="E23" s="703"/>
      <c r="F23" s="703"/>
      <c r="G23" s="704"/>
      <c r="H23" s="705" t="str">
        <f>IF(K9="■",Q9,"-")</f>
        <v>-</v>
      </c>
      <c r="I23" s="706"/>
      <c r="J23" s="706"/>
      <c r="K23" s="707"/>
      <c r="M23" s="766"/>
      <c r="N23" s="767"/>
      <c r="O23" s="768"/>
    </row>
    <row r="24" spans="1:11" ht="16.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60"/>
    </row>
    <row r="25" s="99" customFormat="1" ht="21">
      <c r="A25" s="99" t="s">
        <v>185</v>
      </c>
    </row>
    <row r="26" s="114" customFormat="1" ht="6" customHeight="1" thickBot="1"/>
    <row r="27" spans="1:15" ht="33" customHeight="1" thickBot="1">
      <c r="A27" s="374" t="s">
        <v>164</v>
      </c>
      <c r="B27" s="375"/>
      <c r="C27" s="375"/>
      <c r="D27" s="375"/>
      <c r="E27" s="375"/>
      <c r="F27" s="375"/>
      <c r="G27" s="375"/>
      <c r="H27" s="749" t="s">
        <v>102</v>
      </c>
      <c r="I27" s="750"/>
      <c r="J27" s="751"/>
      <c r="K27" s="152" t="s">
        <v>159</v>
      </c>
      <c r="M27" s="749" t="s">
        <v>199</v>
      </c>
      <c r="N27" s="752"/>
      <c r="O27" s="753"/>
    </row>
    <row r="28" spans="1:15" ht="30.75" customHeight="1">
      <c r="A28" s="733" t="s">
        <v>157</v>
      </c>
      <c r="B28" s="734"/>
      <c r="C28" s="735" t="s">
        <v>87</v>
      </c>
      <c r="D28" s="735"/>
      <c r="E28" s="735"/>
      <c r="F28" s="735"/>
      <c r="G28" s="736"/>
      <c r="H28" s="737" t="s">
        <v>3</v>
      </c>
      <c r="I28" s="738" t="s">
        <v>3</v>
      </c>
      <c r="J28" s="739" t="s">
        <v>3</v>
      </c>
      <c r="K28" s="252" t="s">
        <v>160</v>
      </c>
      <c r="M28" s="740"/>
      <c r="N28" s="741"/>
      <c r="O28" s="742"/>
    </row>
    <row r="29" spans="1:18" ht="30.75" customHeight="1">
      <c r="A29" s="721"/>
      <c r="B29" s="464"/>
      <c r="C29" s="727" t="s">
        <v>86</v>
      </c>
      <c r="D29" s="727"/>
      <c r="E29" s="727"/>
      <c r="F29" s="727"/>
      <c r="G29" s="728"/>
      <c r="H29" s="714" t="s">
        <v>3</v>
      </c>
      <c r="I29" s="715"/>
      <c r="J29" s="716"/>
      <c r="K29" s="249" t="s">
        <v>160</v>
      </c>
      <c r="M29" s="740"/>
      <c r="N29" s="741"/>
      <c r="O29" s="742"/>
      <c r="R29" s="144"/>
    </row>
    <row r="30" spans="1:18" ht="40.5" customHeight="1">
      <c r="A30" s="721"/>
      <c r="B30" s="464"/>
      <c r="C30" s="727" t="s">
        <v>97</v>
      </c>
      <c r="D30" s="727"/>
      <c r="E30" s="727"/>
      <c r="F30" s="727"/>
      <c r="G30" s="728"/>
      <c r="H30" s="714" t="s">
        <v>3</v>
      </c>
      <c r="I30" s="715"/>
      <c r="J30" s="716"/>
      <c r="K30" s="253" t="s">
        <v>161</v>
      </c>
      <c r="M30" s="740"/>
      <c r="N30" s="741"/>
      <c r="O30" s="742"/>
      <c r="R30" s="144"/>
    </row>
    <row r="31" spans="1:18" ht="30.75" customHeight="1" thickBot="1">
      <c r="A31" s="722"/>
      <c r="B31" s="723"/>
      <c r="C31" s="731" t="s">
        <v>88</v>
      </c>
      <c r="D31" s="731"/>
      <c r="E31" s="731"/>
      <c r="F31" s="731"/>
      <c r="G31" s="732"/>
      <c r="H31" s="746" t="s">
        <v>3</v>
      </c>
      <c r="I31" s="747"/>
      <c r="J31" s="748"/>
      <c r="K31" s="254" t="s">
        <v>161</v>
      </c>
      <c r="M31" s="740"/>
      <c r="N31" s="741"/>
      <c r="O31" s="742"/>
      <c r="R31" s="144"/>
    </row>
    <row r="32" spans="1:15" ht="30.75" customHeight="1">
      <c r="A32" s="719" t="s">
        <v>158</v>
      </c>
      <c r="B32" s="720"/>
      <c r="C32" s="717" t="s">
        <v>89</v>
      </c>
      <c r="D32" s="717"/>
      <c r="E32" s="717"/>
      <c r="F32" s="717"/>
      <c r="G32" s="718"/>
      <c r="H32" s="724" t="s">
        <v>3</v>
      </c>
      <c r="I32" s="725"/>
      <c r="J32" s="726"/>
      <c r="K32" s="255" t="s">
        <v>160</v>
      </c>
      <c r="M32" s="740"/>
      <c r="N32" s="741"/>
      <c r="O32" s="742"/>
    </row>
    <row r="33" spans="1:15" ht="30.75" customHeight="1">
      <c r="A33" s="721"/>
      <c r="B33" s="464"/>
      <c r="C33" s="727" t="s">
        <v>90</v>
      </c>
      <c r="D33" s="727"/>
      <c r="E33" s="727"/>
      <c r="F33" s="727"/>
      <c r="G33" s="728"/>
      <c r="H33" s="714" t="s">
        <v>3</v>
      </c>
      <c r="I33" s="715"/>
      <c r="J33" s="716"/>
      <c r="K33" s="251" t="s">
        <v>160</v>
      </c>
      <c r="M33" s="740"/>
      <c r="N33" s="741"/>
      <c r="O33" s="742"/>
    </row>
    <row r="34" spans="1:15" ht="30.75" customHeight="1">
      <c r="A34" s="721"/>
      <c r="B34" s="464"/>
      <c r="C34" s="727" t="s">
        <v>91</v>
      </c>
      <c r="D34" s="727"/>
      <c r="E34" s="727"/>
      <c r="F34" s="727"/>
      <c r="G34" s="728"/>
      <c r="H34" s="714" t="s">
        <v>3</v>
      </c>
      <c r="I34" s="715"/>
      <c r="J34" s="716"/>
      <c r="K34" s="93" t="s">
        <v>160</v>
      </c>
      <c r="M34" s="740"/>
      <c r="N34" s="741"/>
      <c r="O34" s="742"/>
    </row>
    <row r="35" spans="1:17" ht="30.75" customHeight="1">
      <c r="A35" s="721"/>
      <c r="B35" s="464"/>
      <c r="C35" s="729" t="s">
        <v>92</v>
      </c>
      <c r="D35" s="729"/>
      <c r="E35" s="729"/>
      <c r="F35" s="729"/>
      <c r="G35" s="730"/>
      <c r="H35" s="699" t="s">
        <v>3</v>
      </c>
      <c r="I35" s="700"/>
      <c r="J35" s="701"/>
      <c r="K35" s="708" t="s">
        <v>162</v>
      </c>
      <c r="M35" s="740"/>
      <c r="N35" s="741"/>
      <c r="O35" s="742"/>
      <c r="Q35" s="146" t="str">
        <f>IF(AND(H35="■",H36="■",H37="■"),"A",IF(AND(H35="■",H36="■",H38="■"),"A",IF(AND(H35="■",H37="■",H38="■"),"A",IF(AND(H36="■",H37="■",H38="■"),"A","Ｂ"))))</f>
        <v>Ｂ</v>
      </c>
    </row>
    <row r="36" spans="1:15" ht="30.75" customHeight="1">
      <c r="A36" s="721"/>
      <c r="B36" s="464"/>
      <c r="C36" s="712" t="s">
        <v>93</v>
      </c>
      <c r="D36" s="712"/>
      <c r="E36" s="712"/>
      <c r="F36" s="712"/>
      <c r="G36" s="713"/>
      <c r="H36" s="714" t="s">
        <v>3</v>
      </c>
      <c r="I36" s="715"/>
      <c r="J36" s="716"/>
      <c r="K36" s="709"/>
      <c r="M36" s="740"/>
      <c r="N36" s="741"/>
      <c r="O36" s="742"/>
    </row>
    <row r="37" spans="1:15" ht="30.75" customHeight="1">
      <c r="A37" s="721"/>
      <c r="B37" s="464"/>
      <c r="C37" s="712" t="s">
        <v>94</v>
      </c>
      <c r="D37" s="712"/>
      <c r="E37" s="712"/>
      <c r="F37" s="712"/>
      <c r="G37" s="713"/>
      <c r="H37" s="714" t="s">
        <v>3</v>
      </c>
      <c r="I37" s="715"/>
      <c r="J37" s="716"/>
      <c r="K37" s="710"/>
      <c r="M37" s="740"/>
      <c r="N37" s="741"/>
      <c r="O37" s="742"/>
    </row>
    <row r="38" spans="1:15" ht="30.75" customHeight="1">
      <c r="A38" s="721"/>
      <c r="B38" s="464"/>
      <c r="C38" s="717" t="s">
        <v>95</v>
      </c>
      <c r="D38" s="717"/>
      <c r="E38" s="717"/>
      <c r="F38" s="717"/>
      <c r="G38" s="718"/>
      <c r="H38" s="714" t="s">
        <v>3</v>
      </c>
      <c r="I38" s="715"/>
      <c r="J38" s="716"/>
      <c r="K38" s="711"/>
      <c r="M38" s="740"/>
      <c r="N38" s="741"/>
      <c r="O38" s="742"/>
    </row>
    <row r="39" spans="1:15" ht="30.75" customHeight="1" thickBot="1">
      <c r="A39" s="722"/>
      <c r="B39" s="723"/>
      <c r="C39" s="731" t="s">
        <v>96</v>
      </c>
      <c r="D39" s="731"/>
      <c r="E39" s="731"/>
      <c r="F39" s="731"/>
      <c r="G39" s="732"/>
      <c r="H39" s="699" t="s">
        <v>3</v>
      </c>
      <c r="I39" s="700"/>
      <c r="J39" s="701"/>
      <c r="K39" s="254" t="s">
        <v>161</v>
      </c>
      <c r="M39" s="740"/>
      <c r="N39" s="741"/>
      <c r="O39" s="742"/>
    </row>
    <row r="40" spans="1:15" ht="30.75" customHeight="1" thickBot="1">
      <c r="A40" s="702" t="s">
        <v>163</v>
      </c>
      <c r="B40" s="703"/>
      <c r="C40" s="703"/>
      <c r="D40" s="703"/>
      <c r="E40" s="703"/>
      <c r="F40" s="703"/>
      <c r="G40" s="704"/>
      <c r="H40" s="705" t="str">
        <f>IF(K10="■",Q10,IF(K11="■",Q11,"-"))</f>
        <v>-</v>
      </c>
      <c r="I40" s="706"/>
      <c r="J40" s="706"/>
      <c r="K40" s="707"/>
      <c r="M40" s="743"/>
      <c r="N40" s="744"/>
      <c r="O40" s="745"/>
    </row>
  </sheetData>
  <sheetProtection password="CA63" sheet="1" objects="1" scenarios="1"/>
  <mergeCells count="64">
    <mergeCell ref="L5:O6"/>
    <mergeCell ref="H22:J22"/>
    <mergeCell ref="A23:G23"/>
    <mergeCell ref="C20:G20"/>
    <mergeCell ref="M8:O9"/>
    <mergeCell ref="A8:J8"/>
    <mergeCell ref="A9:J9"/>
    <mergeCell ref="A10:J10"/>
    <mergeCell ref="H21:J21"/>
    <mergeCell ref="M10:O23"/>
    <mergeCell ref="M27:O27"/>
    <mergeCell ref="H27:J27"/>
    <mergeCell ref="H31:J31"/>
    <mergeCell ref="K35:K38"/>
    <mergeCell ref="H38:J38"/>
    <mergeCell ref="M28:O40"/>
    <mergeCell ref="H28:J28"/>
    <mergeCell ref="H29:J29"/>
    <mergeCell ref="H30:J30"/>
    <mergeCell ref="H40:K40"/>
    <mergeCell ref="H16:J16"/>
    <mergeCell ref="C17:G17"/>
    <mergeCell ref="H17:J17"/>
    <mergeCell ref="H20:J20"/>
    <mergeCell ref="H19:J19"/>
    <mergeCell ref="C18:G18"/>
    <mergeCell ref="H18:J18"/>
    <mergeCell ref="H23:K23"/>
    <mergeCell ref="A40:G40"/>
    <mergeCell ref="C39:G39"/>
    <mergeCell ref="A32:B39"/>
    <mergeCell ref="H32:J32"/>
    <mergeCell ref="H33:J33"/>
    <mergeCell ref="H34:J34"/>
    <mergeCell ref="H35:J35"/>
    <mergeCell ref="C38:G38"/>
    <mergeCell ref="H37:J37"/>
    <mergeCell ref="H36:J36"/>
    <mergeCell ref="A1:D1"/>
    <mergeCell ref="A16:B18"/>
    <mergeCell ref="A19:B22"/>
    <mergeCell ref="A28:B31"/>
    <mergeCell ref="A27:G27"/>
    <mergeCell ref="A15:G15"/>
    <mergeCell ref="C16:G16"/>
    <mergeCell ref="C28:G28"/>
    <mergeCell ref="A11:J11"/>
    <mergeCell ref="A5:B5"/>
    <mergeCell ref="C30:G30"/>
    <mergeCell ref="C29:G29"/>
    <mergeCell ref="A6:B6"/>
    <mergeCell ref="C22:G22"/>
    <mergeCell ref="C21:G21"/>
    <mergeCell ref="C19:G19"/>
    <mergeCell ref="H5:K6"/>
    <mergeCell ref="H15:J15"/>
    <mergeCell ref="H39:J39"/>
    <mergeCell ref="C32:G32"/>
    <mergeCell ref="C33:G33"/>
    <mergeCell ref="C34:G34"/>
    <mergeCell ref="C35:G35"/>
    <mergeCell ref="C36:G36"/>
    <mergeCell ref="C37:G37"/>
    <mergeCell ref="C31:G31"/>
  </mergeCells>
  <dataValidations count="2">
    <dataValidation type="list" allowBlank="1" showInputMessage="1" showErrorMessage="1" imeMode="on" sqref="H28:J39 H16:J22 K9:K11">
      <formula1>"□,■"</formula1>
    </dataValidation>
    <dataValidation allowBlank="1" showInputMessage="1" showErrorMessage="1" imeMode="on" sqref="P1:Q42"/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nerima</cp:lastModifiedBy>
  <cp:lastPrinted>2017-05-30T08:05:10Z</cp:lastPrinted>
  <dcterms:created xsi:type="dcterms:W3CDTF">2009-02-17T07:11:02Z</dcterms:created>
  <dcterms:modified xsi:type="dcterms:W3CDTF">2017-05-30T08:06:19Z</dcterms:modified>
  <cp:category/>
  <cp:version/>
  <cp:contentType/>
  <cp:contentStatus/>
</cp:coreProperties>
</file>